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5195" windowHeight="9210"/>
  </bookViews>
  <sheets>
    <sheet name="09" sheetId="4" r:id="rId1"/>
    <sheet name="Giro" sheetId="2" r:id="rId2"/>
    <sheet name="Kont-ark" sheetId="3" r:id="rId3"/>
    <sheet name="08" sheetId="1" r:id="rId4"/>
  </sheets>
  <calcPr calcId="125725"/>
</workbook>
</file>

<file path=xl/calcChain.xml><?xml version="1.0" encoding="utf-8"?>
<calcChain xmlns="http://schemas.openxmlformats.org/spreadsheetml/2006/main">
  <c r="J38" i="4"/>
  <c r="F42"/>
  <c r="K14" i="2"/>
  <c r="K15"/>
  <c r="K16"/>
  <c r="I43"/>
  <c r="I45"/>
  <c r="D6" i="1"/>
  <c r="D7"/>
  <c r="D8"/>
  <c r="D9"/>
  <c r="D11"/>
  <c r="F11"/>
  <c r="H11"/>
  <c r="J11"/>
  <c r="L11"/>
  <c r="D15"/>
  <c r="D16"/>
  <c r="D19"/>
  <c r="D20"/>
  <c r="B25"/>
  <c r="D25"/>
  <c r="D26"/>
  <c r="B28"/>
  <c r="D28"/>
  <c r="D29"/>
  <c r="F29"/>
  <c r="H29"/>
  <c r="J29"/>
  <c r="L29"/>
  <c r="D31"/>
  <c r="F31"/>
  <c r="H31"/>
  <c r="J31"/>
  <c r="L31"/>
  <c r="D37"/>
  <c r="D38"/>
  <c r="F38"/>
  <c r="H38"/>
  <c r="J38"/>
  <c r="L38"/>
  <c r="D41"/>
  <c r="F41"/>
  <c r="H41"/>
  <c r="J41"/>
  <c r="L41"/>
  <c r="D43"/>
  <c r="F43"/>
  <c r="H43"/>
  <c r="J43"/>
  <c r="L43"/>
  <c r="H46"/>
  <c r="J46"/>
  <c r="L46"/>
  <c r="D47"/>
  <c r="F47"/>
  <c r="H47"/>
  <c r="J47"/>
  <c r="L47"/>
  <c r="D48"/>
  <c r="F48"/>
  <c r="H48"/>
  <c r="J48"/>
  <c r="L48"/>
  <c r="D54"/>
  <c r="F54"/>
  <c r="H54"/>
  <c r="J54"/>
  <c r="L54"/>
  <c r="D55"/>
  <c r="F55"/>
  <c r="H55"/>
  <c r="J55"/>
  <c r="L55"/>
  <c r="B13" i="3"/>
  <c r="B6" i="4"/>
  <c r="E13" i="3"/>
  <c r="B14" i="4"/>
  <c r="H13" i="3"/>
  <c r="K13"/>
  <c r="B22" i="1"/>
  <c r="B24" i="3"/>
  <c r="B7" i="4"/>
  <c r="E24" i="3"/>
  <c r="K24"/>
  <c r="B23" i="1"/>
  <c r="R28" i="3"/>
  <c r="H16"/>
  <c r="V28"/>
  <c r="E35"/>
  <c r="B16" i="1"/>
  <c r="H35" i="3"/>
  <c r="B20" i="4"/>
  <c r="K35" i="3"/>
  <c r="R36"/>
  <c r="V36"/>
  <c r="V42"/>
  <c r="V43"/>
  <c r="B46"/>
  <c r="E46"/>
  <c r="B17" i="1"/>
  <c r="H46" i="3"/>
  <c r="B21" i="4"/>
  <c r="K46" i="3"/>
  <c r="V45"/>
  <c r="E57"/>
  <c r="B18" i="1"/>
  <c r="H57" i="3"/>
  <c r="B15" i="1"/>
  <c r="B29" s="1"/>
  <c r="K62" i="3"/>
  <c r="K63"/>
  <c r="K70"/>
  <c r="B70"/>
  <c r="B36" i="4"/>
  <c r="E70" i="3"/>
  <c r="B79"/>
  <c r="M5" i="2"/>
  <c r="I7"/>
  <c r="K10"/>
  <c r="K11"/>
  <c r="K51"/>
  <c r="K13"/>
  <c r="K18"/>
  <c r="K19"/>
  <c r="K21"/>
  <c r="K22"/>
  <c r="K23"/>
  <c r="K26"/>
  <c r="K27"/>
  <c r="K28"/>
  <c r="K29"/>
  <c r="K33"/>
  <c r="K34"/>
  <c r="I36"/>
  <c r="K38"/>
  <c r="K40"/>
  <c r="K41"/>
  <c r="I47"/>
  <c r="G48"/>
  <c r="D51"/>
  <c r="B35" i="4"/>
  <c r="B38" s="1"/>
  <c r="G51" i="2"/>
  <c r="I51"/>
  <c r="H17" i="3"/>
  <c r="M51" i="2"/>
  <c r="D11" i="4"/>
  <c r="F11"/>
  <c r="H11"/>
  <c r="J11"/>
  <c r="B15"/>
  <c r="B16"/>
  <c r="B29" s="1"/>
  <c r="B17"/>
  <c r="B18"/>
  <c r="B22"/>
  <c r="B23"/>
  <c r="B25"/>
  <c r="B28"/>
  <c r="D29"/>
  <c r="F29"/>
  <c r="H29"/>
  <c r="J29"/>
  <c r="J31"/>
  <c r="J47"/>
  <c r="D31"/>
  <c r="D38"/>
  <c r="F38"/>
  <c r="H38"/>
  <c r="D41"/>
  <c r="D43"/>
  <c r="D47"/>
  <c r="D48"/>
  <c r="D54"/>
  <c r="D55"/>
  <c r="B9"/>
  <c r="B9" i="1"/>
  <c r="B14"/>
  <c r="B21"/>
  <c r="H24" i="3"/>
  <c r="B19" i="1"/>
  <c r="B26" i="4"/>
  <c r="B26" i="1"/>
  <c r="B7"/>
  <c r="V47" i="3"/>
  <c r="V51"/>
  <c r="H31" i="4"/>
  <c r="H47"/>
  <c r="F31"/>
  <c r="F47"/>
  <c r="B36" i="1"/>
  <c r="B20"/>
  <c r="B6"/>
  <c r="O51" i="2"/>
  <c r="B27" i="3"/>
  <c r="B35" s="1"/>
  <c r="B8" i="4" s="1"/>
  <c r="B11" s="1"/>
  <c r="B31" s="1"/>
  <c r="B47" s="1"/>
  <c r="B48" s="1"/>
  <c r="B35" i="1"/>
  <c r="B19" i="4"/>
  <c r="B38" i="1"/>
  <c r="B41" i="4" l="1"/>
  <c r="F46"/>
  <c r="F48" s="1"/>
  <c r="B8" i="1"/>
  <c r="B11" s="1"/>
  <c r="B31" s="1"/>
  <c r="B47" s="1"/>
  <c r="B48" s="1"/>
  <c r="B41" s="1"/>
  <c r="B54" l="1"/>
  <c r="B55" s="1"/>
  <c r="B43"/>
  <c r="B54" i="4"/>
  <c r="B55" s="1"/>
  <c r="B43"/>
  <c r="H46"/>
  <c r="H48" s="1"/>
  <c r="F41"/>
  <c r="J46" l="1"/>
  <c r="J48" s="1"/>
  <c r="J41" s="1"/>
  <c r="H41"/>
  <c r="F54"/>
  <c r="F55" s="1"/>
  <c r="F43"/>
  <c r="J54" l="1"/>
  <c r="J55" s="1"/>
  <c r="J43"/>
  <c r="H43"/>
  <c r="H54"/>
  <c r="H55" s="1"/>
</calcChain>
</file>

<file path=xl/sharedStrings.xml><?xml version="1.0" encoding="utf-8"?>
<sst xmlns="http://schemas.openxmlformats.org/spreadsheetml/2006/main" count="260" uniqueCount="170">
  <si>
    <t>Kontingenter</t>
  </si>
  <si>
    <t>Bådpladser</t>
  </si>
  <si>
    <t>Kassekredit</t>
  </si>
  <si>
    <t>Arealer: Refusion</t>
  </si>
  <si>
    <t xml:space="preserve">Indtægter </t>
  </si>
  <si>
    <t>Udgifter</t>
  </si>
  <si>
    <t>Generalforsamling</t>
  </si>
  <si>
    <t>Udsendelser</t>
  </si>
  <si>
    <t>Bestyrelsen/advokatbistand</t>
  </si>
  <si>
    <t>Landssammenslutningen</t>
  </si>
  <si>
    <t>Kontorhold</t>
  </si>
  <si>
    <t>Forsikring</t>
  </si>
  <si>
    <t>Storskrald</t>
  </si>
  <si>
    <t>Vejvedl. / kantstene / stier</t>
  </si>
  <si>
    <t>Asfaltering</t>
  </si>
  <si>
    <t>Bade-bådebro/arbejdsdag</t>
  </si>
  <si>
    <t>Arealer</t>
  </si>
  <si>
    <t>Diverse anskaffelser</t>
  </si>
  <si>
    <t>Driftsresultat</t>
  </si>
  <si>
    <t>Giro</t>
  </si>
  <si>
    <t>Kasse</t>
  </si>
  <si>
    <t>Obligationer</t>
  </si>
  <si>
    <t>I alt</t>
  </si>
  <si>
    <t>Vejfond</t>
  </si>
  <si>
    <t>Brofond</t>
  </si>
  <si>
    <t>Fri egenkapital</t>
  </si>
  <si>
    <t>Aktiver</t>
  </si>
  <si>
    <t>Passiver</t>
  </si>
  <si>
    <t>Egenkapital</t>
  </si>
  <si>
    <t>Primo</t>
  </si>
  <si>
    <t>Resultat</t>
  </si>
  <si>
    <t>Ultimo</t>
  </si>
  <si>
    <t>Opkrævninger, kommunen</t>
  </si>
  <si>
    <t>Renteudgifter</t>
  </si>
  <si>
    <t>R 2008</t>
  </si>
  <si>
    <t>Kursregulering, obligationer</t>
  </si>
  <si>
    <t>Gebyrer</t>
  </si>
  <si>
    <t>Renter og udbytte</t>
  </si>
  <si>
    <t>Egenkapital forklaring</t>
  </si>
  <si>
    <t>!</t>
  </si>
  <si>
    <t>Ultimo i alt</t>
  </si>
  <si>
    <t>Egenkapitalens sammensætning</t>
  </si>
  <si>
    <t>Ib Thyge Christensen</t>
  </si>
  <si>
    <t>O.A.K.Nielsen</t>
  </si>
  <si>
    <t>Valborg Steenholdt</t>
  </si>
  <si>
    <t>Peter Hvidberg Larsen</t>
  </si>
  <si>
    <t>Jørgen Stenderup</t>
  </si>
  <si>
    <t>Revisorer:</t>
  </si>
  <si>
    <t>Klaus Boyhus</t>
  </si>
  <si>
    <t>Lise Buus</t>
  </si>
  <si>
    <t>B2008</t>
  </si>
  <si>
    <t>B 2011</t>
  </si>
  <si>
    <t>B 2010</t>
  </si>
  <si>
    <t>B 2009</t>
  </si>
  <si>
    <r>
      <t>Bestyrelse</t>
    </r>
    <r>
      <rPr>
        <b/>
        <sz val="9"/>
        <rFont val="Arial"/>
        <family val="2"/>
      </rPr>
      <t>:</t>
    </r>
  </si>
  <si>
    <t>Kontingent</t>
  </si>
  <si>
    <t>Generalfors</t>
  </si>
  <si>
    <t>Kopier</t>
  </si>
  <si>
    <t>Vej/stier</t>
  </si>
  <si>
    <t>Renter</t>
  </si>
  <si>
    <t>Bestyrelsen</t>
  </si>
  <si>
    <t>Opkr/komm</t>
  </si>
  <si>
    <t>Bro/arb.dage</t>
  </si>
  <si>
    <t xml:space="preserve">Konteringsark - Granhøjen </t>
  </si>
  <si>
    <t>Landlig samsl</t>
  </si>
  <si>
    <t>Bank</t>
  </si>
  <si>
    <t>01.01.09</t>
  </si>
  <si>
    <t>1k</t>
  </si>
  <si>
    <t>3k</t>
  </si>
  <si>
    <t>4k</t>
  </si>
  <si>
    <t>5k</t>
  </si>
  <si>
    <t>6k</t>
  </si>
  <si>
    <t>7k</t>
  </si>
  <si>
    <t>7k +</t>
  </si>
  <si>
    <t>8k</t>
  </si>
  <si>
    <t>9k</t>
  </si>
  <si>
    <t>9k +</t>
  </si>
  <si>
    <t>2k</t>
  </si>
  <si>
    <t>10k</t>
  </si>
  <si>
    <t>10k +</t>
  </si>
  <si>
    <t>11k</t>
  </si>
  <si>
    <t>12k</t>
  </si>
  <si>
    <t>13k</t>
  </si>
  <si>
    <t>14k</t>
  </si>
  <si>
    <t>15k</t>
  </si>
  <si>
    <t>16k</t>
  </si>
  <si>
    <t>17k</t>
  </si>
  <si>
    <t>18k</t>
  </si>
  <si>
    <t>19k</t>
  </si>
  <si>
    <t>20k</t>
  </si>
  <si>
    <t>1240a</t>
  </si>
  <si>
    <t>1240b</t>
  </si>
  <si>
    <t>31/12 rente</t>
  </si>
  <si>
    <t>10/7 indb</t>
  </si>
  <si>
    <t>14/7 indb</t>
  </si>
  <si>
    <t>7/7 indb</t>
  </si>
  <si>
    <t>10/6 indb</t>
  </si>
  <si>
    <t>11/6 indb</t>
  </si>
  <si>
    <t>2/6 indb</t>
  </si>
  <si>
    <t>4/6 indb</t>
  </si>
  <si>
    <t>26/5 indb</t>
  </si>
  <si>
    <t>11/5 indb</t>
  </si>
  <si>
    <t>12/5 indb</t>
  </si>
  <si>
    <t>22/4 Indb</t>
  </si>
  <si>
    <t>23/4 Indb</t>
  </si>
  <si>
    <t>gebyr 1.kvt?</t>
  </si>
  <si>
    <t>Bådpl</t>
  </si>
  <si>
    <t>1b</t>
  </si>
  <si>
    <t>Gebyrer mm kassekredit</t>
  </si>
  <si>
    <t>2b</t>
  </si>
  <si>
    <t>3b</t>
  </si>
  <si>
    <t>4b</t>
  </si>
  <si>
    <t>Rente kassekredit</t>
  </si>
  <si>
    <t>5b</t>
  </si>
  <si>
    <t>6b</t>
  </si>
  <si>
    <t>7b</t>
  </si>
  <si>
    <t>8b</t>
  </si>
  <si>
    <t>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</si>
  <si>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</si>
  <si>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</si>
  <si>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</si>
  <si>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</si>
  <si>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</si>
  <si>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</si>
  <si>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</si>
  <si>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</si>
  <si>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</si>
  <si>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20b</t>
  </si>
  <si>
    <t>21b</t>
  </si>
  <si>
    <t>22b</t>
  </si>
  <si>
    <t>23b</t>
  </si>
  <si>
    <t>24b</t>
  </si>
  <si>
    <t>25b</t>
  </si>
  <si>
    <t>26b</t>
  </si>
  <si>
    <t>27b</t>
  </si>
  <si>
    <t>28b</t>
  </si>
  <si>
    <t>30b</t>
  </si>
  <si>
    <t>19b</t>
  </si>
  <si>
    <t>primo</t>
  </si>
  <si>
    <t>29b</t>
  </si>
  <si>
    <t>Sikringsk/obl.</t>
  </si>
  <si>
    <t>KK</t>
  </si>
  <si>
    <t>R 2009</t>
  </si>
  <si>
    <t>Udbytte</t>
  </si>
  <si>
    <t>Provenu/obligationer</t>
  </si>
  <si>
    <t xml:space="preserve">Primo (ej </t>
  </si>
  <si>
    <t>oplyst ult. 08)</t>
  </si>
  <si>
    <t>Korte obl.</t>
  </si>
  <si>
    <t>Lange obl.</t>
  </si>
  <si>
    <t>Kursreg/obligat.</t>
  </si>
  <si>
    <t>Ult 08</t>
  </si>
  <si>
    <t>Haveaffald/storskrald</t>
  </si>
  <si>
    <t>Omk bet af KK</t>
  </si>
  <si>
    <t>Parcelforeningen Granhøjen - Årsregnskab 2008 (og 2009)</t>
  </si>
  <si>
    <t>Parcelforeningen Granhøjen - Årsregnskab 2009</t>
  </si>
  <si>
    <t>B 2012</t>
  </si>
  <si>
    <t>Som Granhøjen har tilgode af ITC</t>
  </si>
  <si>
    <t>+ evt 31, som er balancedifference</t>
  </si>
  <si>
    <t>Kontant indb</t>
  </si>
  <si>
    <t>Kontoudtog</t>
  </si>
  <si>
    <t>Landliggersammenslutningen</t>
  </si>
  <si>
    <t>Morten Bredning</t>
  </si>
  <si>
    <t>Flemming Halbjerg</t>
  </si>
  <si>
    <t>Jacob Traberg</t>
  </si>
  <si>
    <t>v/affald</t>
  </si>
  <si>
    <t>Gebyr</t>
  </si>
  <si>
    <t>7/5 indb</t>
  </si>
  <si>
    <t>Indb/affald</t>
  </si>
  <si>
    <t>Ann. check</t>
  </si>
  <si>
    <t>Opkræv/komm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</si>
</sst>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3" fontId="0" fillId="0" borderId="0" xfId="0" applyNumberFormat="1"/>
    <xf numFmtId="3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Border="1"/>
    <xf numFmtId="0" fontId="3" fillId="0" borderId="1" xfId="0" applyFont="1" applyBorder="1"/>
    <xf numFmtId="0" fontId="4" fillId="0" borderId="0" xfId="0" applyFont="1"/>
    <xf numFmtId="3" fontId="5" fillId="0" borderId="1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3" fontId="4" fillId="0" borderId="0" xfId="0" applyNumberFormat="1" applyFont="1" applyBorder="1"/>
    <xf numFmtId="3" fontId="4" fillId="0" borderId="1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/>
    <xf numFmtId="3" fontId="5" fillId="0" borderId="2" xfId="0" applyNumberFormat="1" applyFont="1" applyBorder="1"/>
    <xf numFmtId="0" fontId="5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3" fontId="4" fillId="0" borderId="1" xfId="0" applyNumberFormat="1" applyFont="1" applyFill="1" applyBorder="1"/>
    <xf numFmtId="3" fontId="5" fillId="0" borderId="2" xfId="0" applyNumberFormat="1" applyFont="1" applyFill="1" applyBorder="1"/>
    <xf numFmtId="3" fontId="5" fillId="0" borderId="0" xfId="0" applyNumberFormat="1" applyFont="1" applyFill="1"/>
    <xf numFmtId="0" fontId="6" fillId="0" borderId="0" xfId="0" applyFont="1"/>
    <xf numFmtId="0" fontId="7" fillId="0" borderId="0" xfId="0" applyFont="1"/>
    <xf numFmtId="0" fontId="4" fillId="2" borderId="0" xfId="0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Fill="1"/>
    <xf numFmtId="4" fontId="4" fillId="0" borderId="2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/>
    <xf numFmtId="16" fontId="4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5" fillId="3" borderId="3" xfId="0" applyFont="1" applyFill="1" applyBorder="1"/>
    <xf numFmtId="0" fontId="4" fillId="3" borderId="3" xfId="0" applyFont="1" applyFill="1" applyBorder="1"/>
    <xf numFmtId="4" fontId="4" fillId="3" borderId="3" xfId="0" applyNumberFormat="1" applyFont="1" applyFill="1" applyBorder="1"/>
    <xf numFmtId="4" fontId="4" fillId="4" borderId="0" xfId="0" applyNumberFormat="1" applyFont="1" applyFill="1"/>
    <xf numFmtId="0" fontId="4" fillId="0" borderId="0" xfId="0" applyNumberFormat="1" applyFont="1" applyAlignment="1">
      <alignment horizontal="left"/>
    </xf>
    <xf numFmtId="0" fontId="4" fillId="0" borderId="2" xfId="0" applyFont="1" applyBorder="1"/>
    <xf numFmtId="0" fontId="2" fillId="0" borderId="0" xfId="0" applyFont="1"/>
    <xf numFmtId="3" fontId="5" fillId="3" borderId="1" xfId="0" applyNumberFormat="1" applyFont="1" applyFill="1" applyBorder="1" applyAlignment="1">
      <alignment horizontal="right"/>
    </xf>
    <xf numFmtId="3" fontId="4" fillId="3" borderId="0" xfId="0" applyNumberFormat="1" applyFont="1" applyFill="1"/>
    <xf numFmtId="3" fontId="4" fillId="3" borderId="0" xfId="0" applyNumberFormat="1" applyFont="1" applyFill="1" applyBorder="1"/>
    <xf numFmtId="3" fontId="4" fillId="3" borderId="1" xfId="0" applyNumberFormat="1" applyFont="1" applyFill="1" applyBorder="1"/>
    <xf numFmtId="3" fontId="5" fillId="3" borderId="1" xfId="0" applyNumberFormat="1" applyFont="1" applyFill="1" applyBorder="1"/>
    <xf numFmtId="3" fontId="5" fillId="3" borderId="0" xfId="0" applyNumberFormat="1" applyFont="1" applyFill="1"/>
    <xf numFmtId="3" fontId="5" fillId="3" borderId="2" xfId="0" applyNumberFormat="1" applyFont="1" applyFill="1" applyBorder="1"/>
    <xf numFmtId="0" fontId="4" fillId="0" borderId="0" xfId="0" quotePrefix="1" applyFont="1"/>
    <xf numFmtId="4" fontId="4" fillId="0" borderId="1" xfId="0" applyNumberFormat="1" applyFont="1" applyFill="1" applyBorder="1"/>
    <xf numFmtId="4" fontId="4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"/>
  <sheetViews>
    <sheetView tabSelected="1" topLeftCell="A13" workbookViewId="0">
      <selection activeCell="N51" sqref="N51"/>
    </sheetView>
  </sheetViews>
  <sheetFormatPr defaultRowHeight="12.75"/>
  <cols>
    <col min="1" max="1" width="32.140625" customWidth="1"/>
    <col min="2" max="2" width="9.140625" style="2"/>
    <col min="3" max="3" width="2.7109375" customWidth="1"/>
    <col min="4" max="4" width="9.140625" style="2"/>
    <col min="5" max="5" width="2.7109375" style="2" customWidth="1"/>
    <col min="6" max="6" width="9.140625" style="2"/>
    <col min="7" max="7" width="2.7109375" style="2" customWidth="1"/>
    <col min="8" max="8" width="9.140625" style="2"/>
    <col min="9" max="9" width="2.7109375" style="2" customWidth="1"/>
    <col min="10" max="10" width="9.140625" style="2"/>
  </cols>
  <sheetData>
    <row r="1" spans="1:12" ht="15.75">
      <c r="A1" s="12" t="s">
        <v>154</v>
      </c>
      <c r="B1" s="3"/>
      <c r="C1" s="4"/>
      <c r="D1" s="3"/>
      <c r="E1" s="3"/>
      <c r="F1" s="3"/>
      <c r="H1" s="3"/>
      <c r="J1" s="3"/>
    </row>
    <row r="2" spans="1:12">
      <c r="A2" s="11"/>
      <c r="B2" s="7"/>
      <c r="C2" s="11"/>
      <c r="D2" s="7"/>
      <c r="E2" s="7"/>
      <c r="F2" s="7"/>
      <c r="H2" s="7"/>
      <c r="J2" s="7"/>
    </row>
    <row r="3" spans="1:12">
      <c r="A3" s="11"/>
      <c r="B3" s="3"/>
      <c r="C3" s="11"/>
      <c r="D3" s="3"/>
      <c r="E3" s="7"/>
      <c r="F3" s="3"/>
      <c r="G3" s="7"/>
      <c r="H3" s="3"/>
      <c r="J3" s="3"/>
    </row>
    <row r="4" spans="1:12">
      <c r="A4" s="13"/>
      <c r="B4" s="14" t="s">
        <v>142</v>
      </c>
      <c r="C4" s="13"/>
      <c r="D4" s="14" t="s">
        <v>53</v>
      </c>
      <c r="E4" s="15"/>
      <c r="F4" s="14" t="s">
        <v>52</v>
      </c>
      <c r="G4" s="15"/>
      <c r="H4" s="14" t="s">
        <v>51</v>
      </c>
      <c r="I4" s="15"/>
      <c r="J4" s="14" t="s">
        <v>155</v>
      </c>
    </row>
    <row r="5" spans="1:12">
      <c r="A5" s="16" t="s">
        <v>4</v>
      </c>
      <c r="B5" s="15"/>
      <c r="C5" s="16"/>
      <c r="D5" s="15"/>
      <c r="E5" s="15"/>
      <c r="F5" s="15"/>
      <c r="G5" s="15"/>
      <c r="H5" s="15"/>
      <c r="I5" s="15"/>
      <c r="J5" s="15"/>
    </row>
    <row r="6" spans="1:12">
      <c r="A6" s="13" t="s">
        <v>0</v>
      </c>
      <c r="B6" s="15">
        <f>'Kont-ark'!B13</f>
        <v>144000</v>
      </c>
      <c r="C6" s="13"/>
      <c r="D6" s="15">
        <v>131250</v>
      </c>
      <c r="E6" s="15"/>
      <c r="F6" s="15">
        <v>144000</v>
      </c>
      <c r="G6" s="15"/>
      <c r="H6" s="15">
        <v>144000</v>
      </c>
      <c r="I6" s="15"/>
      <c r="J6" s="15">
        <v>144000</v>
      </c>
    </row>
    <row r="7" spans="1:12">
      <c r="A7" s="13" t="s">
        <v>1</v>
      </c>
      <c r="B7" s="15">
        <f>'Kont-ark'!B24</f>
        <v>8400</v>
      </c>
      <c r="C7" s="13"/>
      <c r="D7" s="15">
        <v>10000</v>
      </c>
      <c r="E7" s="15"/>
      <c r="F7" s="15">
        <v>10000</v>
      </c>
      <c r="G7" s="15"/>
      <c r="H7" s="15">
        <v>10000</v>
      </c>
      <c r="I7" s="15"/>
      <c r="J7" s="15">
        <v>10000</v>
      </c>
    </row>
    <row r="8" spans="1:12">
      <c r="A8" s="13" t="s">
        <v>37</v>
      </c>
      <c r="B8" s="15">
        <f>'Kont-ark'!B35+'Kont-ark'!B46</f>
        <v>6920.91</v>
      </c>
      <c r="C8" s="13"/>
      <c r="D8" s="15">
        <v>5000</v>
      </c>
      <c r="E8" s="15"/>
      <c r="F8" s="15">
        <v>0</v>
      </c>
      <c r="G8" s="15"/>
      <c r="H8" s="15">
        <v>0</v>
      </c>
      <c r="I8" s="15"/>
      <c r="J8" s="15">
        <v>0</v>
      </c>
    </row>
    <row r="9" spans="1:12" s="6" customFormat="1">
      <c r="A9" s="17" t="s">
        <v>35</v>
      </c>
      <c r="B9" s="18">
        <f>'Kont-ark'!K70</f>
        <v>842.10000000000582</v>
      </c>
      <c r="C9" s="17"/>
      <c r="D9" s="18">
        <v>0</v>
      </c>
      <c r="E9" s="18"/>
      <c r="F9" s="18">
        <v>0</v>
      </c>
      <c r="G9" s="18"/>
      <c r="H9" s="18">
        <v>0</v>
      </c>
      <c r="I9" s="18"/>
      <c r="J9" s="18">
        <v>0</v>
      </c>
    </row>
    <row r="10" spans="1:12">
      <c r="A10" s="13" t="s">
        <v>3</v>
      </c>
      <c r="B10" s="19">
        <v>0</v>
      </c>
      <c r="C10" s="13"/>
      <c r="D10" s="19">
        <v>5000</v>
      </c>
      <c r="E10" s="15"/>
      <c r="F10" s="19">
        <v>0</v>
      </c>
      <c r="G10" s="15"/>
      <c r="H10" s="19">
        <v>0</v>
      </c>
      <c r="I10" s="15"/>
      <c r="J10" s="19">
        <v>0</v>
      </c>
      <c r="L10" s="57"/>
    </row>
    <row r="11" spans="1:12" s="1" customFormat="1">
      <c r="A11" s="16" t="s">
        <v>22</v>
      </c>
      <c r="B11" s="20">
        <f>SUM(B6:B10)</f>
        <v>160163.01</v>
      </c>
      <c r="C11" s="16"/>
      <c r="D11" s="20">
        <f>SUM(D6:D10)</f>
        <v>151250</v>
      </c>
      <c r="E11" s="21"/>
      <c r="F11" s="20">
        <f>SUM(F6:F10)</f>
        <v>154000</v>
      </c>
      <c r="G11" s="21"/>
      <c r="H11" s="20">
        <f>SUM(H6:H10)</f>
        <v>154000</v>
      </c>
      <c r="I11" s="21"/>
      <c r="J11" s="20">
        <f>SUM(J6:J10)</f>
        <v>154000</v>
      </c>
    </row>
    <row r="12" spans="1:12">
      <c r="A12" s="13"/>
      <c r="B12" s="15"/>
      <c r="C12" s="13"/>
      <c r="D12" s="15"/>
      <c r="E12" s="15"/>
      <c r="F12" s="15"/>
      <c r="G12" s="15"/>
      <c r="H12" s="15"/>
      <c r="I12" s="15"/>
      <c r="J12" s="15"/>
    </row>
    <row r="13" spans="1:12">
      <c r="A13" s="16" t="s">
        <v>5</v>
      </c>
      <c r="B13" s="15"/>
      <c r="C13" s="16"/>
      <c r="D13" s="15"/>
      <c r="E13" s="15"/>
      <c r="F13" s="15"/>
      <c r="G13" s="15"/>
      <c r="H13" s="15"/>
      <c r="I13" s="15"/>
      <c r="J13" s="15"/>
    </row>
    <row r="14" spans="1:12">
      <c r="A14" s="13" t="s">
        <v>6</v>
      </c>
      <c r="B14" s="15">
        <f>'Kont-ark'!E13</f>
        <v>4743</v>
      </c>
      <c r="C14" s="13"/>
      <c r="D14" s="15">
        <v>3000</v>
      </c>
      <c r="E14" s="15"/>
      <c r="F14" s="15">
        <v>4000</v>
      </c>
      <c r="G14" s="15"/>
      <c r="H14" s="15">
        <v>4000</v>
      </c>
      <c r="I14" s="15"/>
      <c r="J14" s="15">
        <v>4000</v>
      </c>
    </row>
    <row r="15" spans="1:12">
      <c r="A15" s="13" t="s">
        <v>7</v>
      </c>
      <c r="B15" s="15">
        <f>'Kont-ark'!H57</f>
        <v>2206</v>
      </c>
      <c r="C15" s="13"/>
      <c r="D15" s="15">
        <v>8000</v>
      </c>
      <c r="E15" s="15"/>
      <c r="F15" s="15">
        <v>4000</v>
      </c>
      <c r="G15" s="15"/>
      <c r="H15" s="15">
        <v>4000</v>
      </c>
      <c r="I15" s="15"/>
      <c r="J15" s="15">
        <v>4000</v>
      </c>
    </row>
    <row r="16" spans="1:12">
      <c r="A16" s="13" t="s">
        <v>8</v>
      </c>
      <c r="B16" s="15">
        <f>'Kont-ark'!E35</f>
        <v>7500</v>
      </c>
      <c r="C16" s="13"/>
      <c r="D16" s="15">
        <v>10000</v>
      </c>
      <c r="E16" s="15"/>
      <c r="F16" s="15">
        <v>7500</v>
      </c>
      <c r="G16" s="15"/>
      <c r="H16" s="15">
        <v>7500</v>
      </c>
      <c r="I16" s="15"/>
      <c r="J16" s="15">
        <v>7500</v>
      </c>
    </row>
    <row r="17" spans="1:12">
      <c r="A17" s="13" t="s">
        <v>160</v>
      </c>
      <c r="B17" s="15">
        <f>'Kont-ark'!E46</f>
        <v>3400</v>
      </c>
      <c r="C17" s="13"/>
      <c r="D17" s="15">
        <v>2000</v>
      </c>
      <c r="E17" s="15"/>
      <c r="F17" s="15">
        <v>2000</v>
      </c>
      <c r="G17" s="15"/>
      <c r="H17" s="15">
        <v>2000</v>
      </c>
      <c r="I17" s="15"/>
      <c r="J17" s="15">
        <v>2000</v>
      </c>
      <c r="L17" s="57"/>
    </row>
    <row r="18" spans="1:12">
      <c r="A18" s="13" t="s">
        <v>10</v>
      </c>
      <c r="B18" s="15">
        <f>'Kont-ark'!E57</f>
        <v>642.75</v>
      </c>
      <c r="C18" s="13"/>
      <c r="D18" s="15">
        <v>500</v>
      </c>
      <c r="E18" s="15"/>
      <c r="F18" s="15">
        <v>500</v>
      </c>
      <c r="G18" s="15"/>
      <c r="H18" s="15">
        <v>500</v>
      </c>
      <c r="I18" s="15"/>
      <c r="J18" s="15">
        <v>500</v>
      </c>
    </row>
    <row r="19" spans="1:12">
      <c r="A19" s="13" t="s">
        <v>36</v>
      </c>
      <c r="B19" s="15">
        <f>'Kont-ark'!H24</f>
        <v>1128.5</v>
      </c>
      <c r="C19" s="13"/>
      <c r="D19" s="15">
        <v>1000</v>
      </c>
      <c r="E19" s="15"/>
      <c r="F19" s="15">
        <v>1200</v>
      </c>
      <c r="G19" s="15"/>
      <c r="H19" s="15">
        <v>1200</v>
      </c>
      <c r="I19" s="15"/>
      <c r="J19" s="15">
        <v>1200</v>
      </c>
    </row>
    <row r="20" spans="1:12">
      <c r="A20" s="13" t="s">
        <v>32</v>
      </c>
      <c r="B20" s="15">
        <f>'Kont-ark'!H35</f>
        <v>9000</v>
      </c>
      <c r="C20" s="13"/>
      <c r="D20" s="15">
        <v>7000</v>
      </c>
      <c r="E20" s="15"/>
      <c r="F20" s="15">
        <v>9000</v>
      </c>
      <c r="G20" s="15"/>
      <c r="H20" s="15">
        <v>9000</v>
      </c>
      <c r="I20" s="15"/>
      <c r="J20" s="15">
        <v>9000</v>
      </c>
      <c r="L20" s="57"/>
    </row>
    <row r="21" spans="1:12">
      <c r="A21" s="13" t="s">
        <v>11</v>
      </c>
      <c r="B21" s="15">
        <f>'Kont-ark'!H46</f>
        <v>2691.5</v>
      </c>
      <c r="C21" s="13"/>
      <c r="D21" s="15">
        <v>3000</v>
      </c>
      <c r="E21" s="15"/>
      <c r="F21" s="15">
        <v>3000</v>
      </c>
      <c r="G21" s="15"/>
      <c r="H21" s="15">
        <v>3000</v>
      </c>
      <c r="I21" s="15"/>
      <c r="J21" s="15">
        <v>3000</v>
      </c>
    </row>
    <row r="22" spans="1:12">
      <c r="A22" s="13" t="s">
        <v>151</v>
      </c>
      <c r="B22" s="15">
        <f>'Kont-ark'!K13</f>
        <v>1996.88</v>
      </c>
      <c r="C22" s="13"/>
      <c r="D22" s="15">
        <v>5000</v>
      </c>
      <c r="E22" s="15"/>
      <c r="F22" s="15">
        <v>5000</v>
      </c>
      <c r="G22" s="15"/>
      <c r="H22" s="15">
        <v>5000</v>
      </c>
      <c r="I22" s="15"/>
      <c r="J22" s="15">
        <v>5000</v>
      </c>
    </row>
    <row r="23" spans="1:12">
      <c r="A23" s="13" t="s">
        <v>13</v>
      </c>
      <c r="B23" s="15">
        <f>'Kont-ark'!K24</f>
        <v>4410.75</v>
      </c>
      <c r="C23" s="13"/>
      <c r="D23" s="15">
        <v>8000</v>
      </c>
      <c r="E23" s="15"/>
      <c r="F23" s="15">
        <v>5000</v>
      </c>
      <c r="G23" s="15"/>
      <c r="H23" s="15">
        <v>5000</v>
      </c>
      <c r="I23" s="15"/>
      <c r="J23" s="15">
        <v>5000</v>
      </c>
    </row>
    <row r="24" spans="1:12">
      <c r="A24" s="13" t="s">
        <v>14</v>
      </c>
      <c r="B24" s="15">
        <v>0</v>
      </c>
      <c r="C24" s="13"/>
      <c r="D24" s="15">
        <v>0</v>
      </c>
      <c r="E24" s="15"/>
      <c r="F24" s="15">
        <v>0</v>
      </c>
      <c r="G24" s="15"/>
      <c r="H24" s="15">
        <v>0</v>
      </c>
      <c r="I24" s="15"/>
      <c r="J24" s="15">
        <v>0</v>
      </c>
      <c r="L24" s="57"/>
    </row>
    <row r="25" spans="1:12">
      <c r="A25" s="13" t="s">
        <v>15</v>
      </c>
      <c r="B25" s="15">
        <f>'Kont-ark'!K35</f>
        <v>3051.04</v>
      </c>
      <c r="C25" s="13"/>
      <c r="D25" s="15">
        <v>5000</v>
      </c>
      <c r="E25" s="15"/>
      <c r="F25" s="15">
        <v>5000</v>
      </c>
      <c r="G25" s="15"/>
      <c r="H25" s="15">
        <v>5000</v>
      </c>
      <c r="I25" s="15"/>
      <c r="J25" s="15">
        <v>5000</v>
      </c>
    </row>
    <row r="26" spans="1:12">
      <c r="A26" s="13" t="s">
        <v>16</v>
      </c>
      <c r="B26" s="15">
        <f>'Kont-ark'!K46</f>
        <v>25559</v>
      </c>
      <c r="C26" s="13"/>
      <c r="D26" s="15">
        <v>10000</v>
      </c>
      <c r="E26" s="15"/>
      <c r="F26" s="15">
        <v>15000</v>
      </c>
      <c r="G26" s="15"/>
      <c r="H26" s="15">
        <v>15000</v>
      </c>
      <c r="I26" s="15"/>
      <c r="J26" s="15">
        <v>15000</v>
      </c>
    </row>
    <row r="27" spans="1:12">
      <c r="A27" s="13" t="s">
        <v>17</v>
      </c>
      <c r="B27" s="15">
        <v>0</v>
      </c>
      <c r="C27" s="13"/>
      <c r="D27" s="15">
        <v>10000</v>
      </c>
      <c r="E27" s="15"/>
      <c r="F27" s="15">
        <v>10000</v>
      </c>
      <c r="G27" s="15"/>
      <c r="H27" s="15">
        <v>10000</v>
      </c>
      <c r="I27" s="15"/>
      <c r="J27" s="15">
        <v>10000</v>
      </c>
    </row>
    <row r="28" spans="1:12">
      <c r="A28" s="13" t="s">
        <v>33</v>
      </c>
      <c r="B28" s="19">
        <f>'Kont-ark'!H13</f>
        <v>31933.31</v>
      </c>
      <c r="C28" s="13"/>
      <c r="D28" s="19">
        <v>60000</v>
      </c>
      <c r="E28" s="15"/>
      <c r="F28" s="19">
        <v>12000</v>
      </c>
      <c r="G28" s="15"/>
      <c r="H28" s="19">
        <v>4000</v>
      </c>
      <c r="I28" s="15"/>
      <c r="J28" s="19">
        <v>0</v>
      </c>
    </row>
    <row r="29" spans="1:12" s="1" customFormat="1">
      <c r="A29" s="16" t="s">
        <v>22</v>
      </c>
      <c r="B29" s="20">
        <f>SUM(B14:B28)</f>
        <v>98262.73</v>
      </c>
      <c r="C29" s="16"/>
      <c r="D29" s="20">
        <f>SUM(D14:D28)</f>
        <v>132500</v>
      </c>
      <c r="E29" s="21"/>
      <c r="F29" s="20">
        <f>SUM(F14:F28)</f>
        <v>83200</v>
      </c>
      <c r="G29" s="21"/>
      <c r="H29" s="20">
        <f>SUM(H14:H28)</f>
        <v>75200</v>
      </c>
      <c r="I29" s="21"/>
      <c r="J29" s="20">
        <f>SUM(J14:J28)</f>
        <v>71200</v>
      </c>
    </row>
    <row r="30" spans="1:12">
      <c r="A30" s="13"/>
      <c r="B30" s="15"/>
      <c r="C30" s="13"/>
      <c r="D30" s="15"/>
      <c r="E30" s="15"/>
      <c r="F30" s="15"/>
      <c r="G30" s="15"/>
      <c r="H30" s="15"/>
      <c r="I30" s="15"/>
      <c r="J30" s="15"/>
    </row>
    <row r="31" spans="1:12" s="1" customFormat="1">
      <c r="A31" s="16" t="s">
        <v>18</v>
      </c>
      <c r="B31" s="20">
        <f>B11-B29</f>
        <v>61900.280000000013</v>
      </c>
      <c r="C31" s="16"/>
      <c r="D31" s="20">
        <f>D11-D29</f>
        <v>18750</v>
      </c>
      <c r="E31" s="21"/>
      <c r="F31" s="20">
        <f>F11-F29</f>
        <v>70800</v>
      </c>
      <c r="G31" s="21"/>
      <c r="H31" s="20">
        <f>H11-H29</f>
        <v>78800</v>
      </c>
      <c r="I31" s="21"/>
      <c r="J31" s="20">
        <f>J11-J29</f>
        <v>82800</v>
      </c>
    </row>
    <row r="32" spans="1:12">
      <c r="A32" s="13"/>
      <c r="B32" s="15"/>
      <c r="C32" s="13"/>
      <c r="D32" s="15"/>
      <c r="E32" s="15"/>
      <c r="F32" s="15"/>
      <c r="G32" s="15"/>
      <c r="H32" s="15"/>
      <c r="I32" s="15"/>
      <c r="J32" s="15"/>
    </row>
    <row r="33" spans="1:11">
      <c r="A33" s="13"/>
      <c r="B33" s="15"/>
      <c r="C33" s="13"/>
      <c r="D33" s="15"/>
      <c r="E33" s="15"/>
      <c r="F33" s="15"/>
      <c r="G33" s="15"/>
      <c r="H33" s="15"/>
      <c r="I33" s="15"/>
      <c r="J33" s="15"/>
    </row>
    <row r="34" spans="1:11" s="1" customFormat="1">
      <c r="A34" s="16" t="s">
        <v>26</v>
      </c>
      <c r="B34" s="21"/>
      <c r="C34" s="16"/>
      <c r="D34" s="21"/>
      <c r="E34" s="21"/>
      <c r="F34" s="21"/>
      <c r="G34" s="21"/>
      <c r="H34" s="21"/>
      <c r="I34" s="21"/>
      <c r="J34" s="21"/>
    </row>
    <row r="35" spans="1:11">
      <c r="A35" s="13" t="s">
        <v>19</v>
      </c>
      <c r="B35" s="25">
        <f>Giro!D51</f>
        <v>11262.19</v>
      </c>
      <c r="C35" s="13"/>
      <c r="D35" s="15">
        <v>5000</v>
      </c>
      <c r="E35" s="15"/>
      <c r="F35" s="15">
        <v>13524</v>
      </c>
      <c r="G35" s="15"/>
      <c r="H35" s="15">
        <v>43610</v>
      </c>
      <c r="I35" s="15"/>
      <c r="J35" s="15">
        <v>126410</v>
      </c>
    </row>
    <row r="36" spans="1:11">
      <c r="A36" s="13" t="s">
        <v>20</v>
      </c>
      <c r="B36" s="15">
        <f>'Kont-ark'!B70+31</f>
        <v>462</v>
      </c>
      <c r="C36" s="13"/>
      <c r="D36" s="15">
        <v>200</v>
      </c>
      <c r="E36" s="15"/>
      <c r="F36" s="15">
        <v>1000</v>
      </c>
      <c r="G36" s="15"/>
      <c r="H36" s="15">
        <v>1000</v>
      </c>
      <c r="I36" s="15"/>
      <c r="J36" s="15">
        <v>1000</v>
      </c>
    </row>
    <row r="37" spans="1:11">
      <c r="A37" s="13" t="s">
        <v>21</v>
      </c>
      <c r="B37" s="19">
        <v>0</v>
      </c>
      <c r="C37" s="13"/>
      <c r="D37" s="19">
        <v>200000</v>
      </c>
      <c r="E37" s="15"/>
      <c r="F37" s="19">
        <v>0</v>
      </c>
      <c r="G37" s="15"/>
      <c r="H37" s="19">
        <v>0</v>
      </c>
      <c r="I37" s="15"/>
      <c r="J37" s="19">
        <v>0</v>
      </c>
    </row>
    <row r="38" spans="1:11" s="1" customFormat="1">
      <c r="A38" s="16" t="s">
        <v>22</v>
      </c>
      <c r="B38" s="22">
        <f>SUM(B35:B37)</f>
        <v>11724.19</v>
      </c>
      <c r="C38" s="16"/>
      <c r="D38" s="22">
        <f>SUM(D35:D37)</f>
        <v>205200</v>
      </c>
      <c r="E38" s="21"/>
      <c r="F38" s="22">
        <f>SUM(F35:F37)</f>
        <v>14524</v>
      </c>
      <c r="G38" s="21"/>
      <c r="H38" s="22">
        <f>SUM(H35:H37)</f>
        <v>44610</v>
      </c>
      <c r="I38" s="21"/>
      <c r="J38" s="22">
        <f>SUM(J35:J37)</f>
        <v>127410</v>
      </c>
    </row>
    <row r="39" spans="1:11">
      <c r="A39" s="13"/>
      <c r="B39" s="15"/>
      <c r="C39" s="13"/>
      <c r="D39" s="15"/>
      <c r="E39" s="15"/>
      <c r="F39" s="15"/>
      <c r="G39" s="15"/>
      <c r="H39" s="15"/>
      <c r="I39" s="15"/>
      <c r="J39" s="15"/>
    </row>
    <row r="40" spans="1:11">
      <c r="A40" s="16" t="s">
        <v>27</v>
      </c>
      <c r="B40" s="15"/>
      <c r="C40" s="16"/>
      <c r="D40" s="15"/>
      <c r="E40" s="15"/>
      <c r="F40" s="15"/>
      <c r="G40" s="15"/>
      <c r="H40" s="15"/>
      <c r="I40" s="15"/>
      <c r="J40" s="15"/>
    </row>
    <row r="41" spans="1:11">
      <c r="A41" s="13" t="s">
        <v>28</v>
      </c>
      <c r="B41" s="15">
        <f>B48</f>
        <v>-104989.71999999999</v>
      </c>
      <c r="C41" s="13"/>
      <c r="D41" s="15">
        <f>D48</f>
        <v>-148140</v>
      </c>
      <c r="E41" s="15"/>
      <c r="F41" s="15">
        <f>F48</f>
        <v>-34189.719999999987</v>
      </c>
      <c r="G41" s="15"/>
      <c r="H41" s="15">
        <f>H48</f>
        <v>44610.280000000013</v>
      </c>
      <c r="I41" s="15"/>
      <c r="J41" s="15">
        <f>J48</f>
        <v>127410.28000000001</v>
      </c>
      <c r="K41" s="2"/>
    </row>
    <row r="42" spans="1:11">
      <c r="A42" s="13" t="s">
        <v>2</v>
      </c>
      <c r="B42" s="15">
        <v>116713.59</v>
      </c>
      <c r="C42" s="13"/>
      <c r="D42" s="19">
        <v>353340</v>
      </c>
      <c r="E42" s="15"/>
      <c r="F42" s="15">
        <f>116713.59-68000</f>
        <v>48713.59</v>
      </c>
      <c r="G42" s="15"/>
      <c r="H42" s="15">
        <v>0</v>
      </c>
      <c r="I42" s="15"/>
      <c r="J42" s="15">
        <v>0</v>
      </c>
    </row>
    <row r="43" spans="1:11" s="1" customFormat="1">
      <c r="A43" s="16" t="s">
        <v>22</v>
      </c>
      <c r="B43" s="22">
        <f>SUM(B41:B42)</f>
        <v>11723.87000000001</v>
      </c>
      <c r="C43" s="16"/>
      <c r="D43" s="22">
        <f>SUM(D41:D42)</f>
        <v>205200</v>
      </c>
      <c r="E43" s="21"/>
      <c r="F43" s="22">
        <f>SUM(F41:F42)</f>
        <v>14523.87000000001</v>
      </c>
      <c r="G43" s="21"/>
      <c r="H43" s="22">
        <f>SUM(H41:H42)</f>
        <v>44610.280000000013</v>
      </c>
      <c r="I43" s="21"/>
      <c r="J43" s="22">
        <f>SUM(J41:J42)</f>
        <v>127410.28000000001</v>
      </c>
    </row>
    <row r="44" spans="1:11">
      <c r="A44" s="13"/>
      <c r="B44" s="15"/>
      <c r="C44" s="13"/>
      <c r="D44" s="15"/>
      <c r="E44" s="15"/>
      <c r="F44" s="15"/>
      <c r="G44" s="15"/>
      <c r="H44" s="15"/>
      <c r="I44" s="15"/>
      <c r="J44" s="15"/>
    </row>
    <row r="45" spans="1:11" s="1" customFormat="1">
      <c r="A45" s="16" t="s">
        <v>38</v>
      </c>
      <c r="B45" s="21"/>
      <c r="C45" s="16"/>
      <c r="D45" s="21"/>
      <c r="E45" s="21"/>
      <c r="F45" s="21"/>
      <c r="G45" s="21"/>
      <c r="H45" s="21"/>
      <c r="I45" s="21"/>
      <c r="J45" s="21"/>
    </row>
    <row r="46" spans="1:11">
      <c r="A46" s="13" t="s">
        <v>29</v>
      </c>
      <c r="B46" s="15">
        <v>-166890</v>
      </c>
      <c r="C46" s="13"/>
      <c r="D46" s="15">
        <v>-166890</v>
      </c>
      <c r="E46" s="15"/>
      <c r="F46" s="15">
        <f>B48</f>
        <v>-104989.71999999999</v>
      </c>
      <c r="G46" s="15"/>
      <c r="H46" s="15">
        <f>F48</f>
        <v>-34189.719999999987</v>
      </c>
      <c r="I46" s="15"/>
      <c r="J46" s="15">
        <f>H48</f>
        <v>44610.280000000013</v>
      </c>
    </row>
    <row r="47" spans="1:11">
      <c r="A47" s="13" t="s">
        <v>30</v>
      </c>
      <c r="B47" s="19">
        <f>B31</f>
        <v>61900.280000000013</v>
      </c>
      <c r="C47" s="13"/>
      <c r="D47" s="19">
        <f>D31</f>
        <v>18750</v>
      </c>
      <c r="E47" s="15"/>
      <c r="F47" s="19">
        <f>F31</f>
        <v>70800</v>
      </c>
      <c r="G47" s="15"/>
      <c r="H47" s="19">
        <f>H31</f>
        <v>78800</v>
      </c>
      <c r="I47" s="15"/>
      <c r="J47" s="19">
        <f>J31</f>
        <v>82800</v>
      </c>
    </row>
    <row r="48" spans="1:11" s="1" customFormat="1">
      <c r="A48" s="16" t="s">
        <v>31</v>
      </c>
      <c r="B48" s="22">
        <f>SUM(B46:B47)</f>
        <v>-104989.71999999999</v>
      </c>
      <c r="C48" s="16"/>
      <c r="D48" s="22">
        <f>SUM(D46:D47)</f>
        <v>-148140</v>
      </c>
      <c r="E48" s="21"/>
      <c r="F48" s="22">
        <f>SUM(F46:F47)</f>
        <v>-34189.719999999987</v>
      </c>
      <c r="G48" s="21"/>
      <c r="H48" s="22">
        <f>SUM(H46:H47)</f>
        <v>44610.280000000013</v>
      </c>
      <c r="I48" s="21"/>
      <c r="J48" s="22">
        <f>SUM(J46:J47)</f>
        <v>127410.28000000001</v>
      </c>
    </row>
    <row r="49" spans="1:13">
      <c r="A49" s="13"/>
      <c r="B49" s="15"/>
      <c r="C49" s="13"/>
      <c r="D49" s="15"/>
      <c r="E49" s="15"/>
      <c r="F49" s="15"/>
      <c r="G49" s="15"/>
      <c r="H49" s="15"/>
      <c r="I49" s="15"/>
      <c r="J49" s="15"/>
    </row>
    <row r="50" spans="1:13">
      <c r="A50" s="17"/>
      <c r="B50" s="18"/>
      <c r="C50" s="17"/>
      <c r="D50" s="18"/>
      <c r="E50" s="18"/>
      <c r="F50" s="18"/>
      <c r="G50" s="15"/>
      <c r="H50" s="18"/>
      <c r="I50" s="15"/>
      <c r="J50" s="18"/>
    </row>
    <row r="51" spans="1:13" s="9" customFormat="1">
      <c r="A51" s="23" t="s">
        <v>41</v>
      </c>
      <c r="B51" s="25"/>
      <c r="C51" s="24"/>
      <c r="D51" s="25"/>
      <c r="E51" s="25"/>
      <c r="F51" s="25"/>
      <c r="G51" s="25"/>
      <c r="H51" s="25"/>
      <c r="I51" s="25"/>
      <c r="J51" s="25"/>
    </row>
    <row r="52" spans="1:13" s="9" customFormat="1">
      <c r="A52" s="24" t="s">
        <v>23</v>
      </c>
      <c r="B52" s="25">
        <v>0</v>
      </c>
      <c r="C52" s="24"/>
      <c r="D52" s="25">
        <v>0</v>
      </c>
      <c r="E52" s="25"/>
      <c r="F52" s="25">
        <v>0</v>
      </c>
      <c r="G52" s="25"/>
      <c r="H52" s="25">
        <v>20000</v>
      </c>
      <c r="I52" s="25"/>
      <c r="J52" s="25">
        <v>60000</v>
      </c>
    </row>
    <row r="53" spans="1:13" s="9" customFormat="1">
      <c r="A53" s="24" t="s">
        <v>24</v>
      </c>
      <c r="B53" s="25">
        <v>0</v>
      </c>
      <c r="C53" s="24"/>
      <c r="D53" s="25">
        <v>0</v>
      </c>
      <c r="E53" s="25"/>
      <c r="F53" s="25">
        <v>0</v>
      </c>
      <c r="G53" s="25"/>
      <c r="H53" s="25">
        <v>20000</v>
      </c>
      <c r="I53" s="25"/>
      <c r="J53" s="25">
        <v>60000</v>
      </c>
    </row>
    <row r="54" spans="1:13" s="10" customFormat="1">
      <c r="A54" s="24" t="s">
        <v>25</v>
      </c>
      <c r="B54" s="26">
        <f>B41-B52-B53</f>
        <v>-104989.71999999999</v>
      </c>
      <c r="C54" s="24"/>
      <c r="D54" s="26">
        <f>D41-D52-D53</f>
        <v>-148140</v>
      </c>
      <c r="E54" s="25"/>
      <c r="F54" s="26">
        <f>F41-F52-F53</f>
        <v>-34189.719999999987</v>
      </c>
      <c r="G54" s="25"/>
      <c r="H54" s="26">
        <f>H41-H52-H53</f>
        <v>4610.2800000000134</v>
      </c>
      <c r="I54" s="25"/>
      <c r="J54" s="26">
        <f>J41-J52-J53</f>
        <v>7410.2800000000134</v>
      </c>
    </row>
    <row r="55" spans="1:13" s="8" customFormat="1">
      <c r="A55" s="23" t="s">
        <v>40</v>
      </c>
      <c r="B55" s="27">
        <f>SUM(B52:B54)</f>
        <v>-104989.71999999999</v>
      </c>
      <c r="C55" s="23"/>
      <c r="D55" s="27">
        <f>SUM(D52:D54)</f>
        <v>-148140</v>
      </c>
      <c r="E55" s="28"/>
      <c r="F55" s="27">
        <f>SUM(F52:F54)</f>
        <v>-34189.719999999987</v>
      </c>
      <c r="G55" s="28"/>
      <c r="H55" s="27">
        <f>SUM(H52:H54)</f>
        <v>44610.280000000013</v>
      </c>
      <c r="I55" s="28"/>
      <c r="J55" s="27">
        <f>SUM(J52:J54)</f>
        <v>127410.28000000001</v>
      </c>
    </row>
    <row r="56" spans="1:13">
      <c r="A56" s="13"/>
      <c r="B56" s="15"/>
      <c r="C56" s="13"/>
      <c r="D56" s="15"/>
      <c r="E56" s="15"/>
      <c r="F56" s="15"/>
      <c r="G56" s="15"/>
      <c r="H56" s="15"/>
      <c r="I56" s="15"/>
      <c r="J56" s="15"/>
    </row>
    <row r="57" spans="1:13">
      <c r="A57" s="13"/>
      <c r="B57" s="15"/>
      <c r="C57" s="13"/>
      <c r="D57" s="15"/>
      <c r="E57" s="15"/>
      <c r="F57" s="15"/>
      <c r="G57" s="15"/>
      <c r="H57" s="15"/>
      <c r="I57" s="15"/>
      <c r="J57" s="15"/>
    </row>
    <row r="58" spans="1:13">
      <c r="A58" s="13"/>
      <c r="B58" s="15"/>
      <c r="C58" s="13"/>
      <c r="D58" s="15"/>
      <c r="E58" s="15"/>
      <c r="F58" s="15"/>
      <c r="G58" s="15"/>
      <c r="H58" s="15"/>
      <c r="I58" s="15"/>
      <c r="J58" s="15"/>
    </row>
    <row r="59" spans="1:13">
      <c r="A59" s="13"/>
      <c r="B59" s="15"/>
      <c r="C59" s="13"/>
      <c r="D59" s="15"/>
      <c r="E59" s="15"/>
      <c r="F59" s="15"/>
      <c r="G59" s="15"/>
      <c r="H59" s="15"/>
      <c r="I59" s="15"/>
      <c r="J59" s="15"/>
    </row>
    <row r="60" spans="1:13" s="1" customFormat="1">
      <c r="A60" s="29" t="s">
        <v>54</v>
      </c>
      <c r="B60" s="16" t="s">
        <v>42</v>
      </c>
      <c r="C60" s="16"/>
      <c r="D60" s="16"/>
      <c r="E60" s="16"/>
      <c r="F60" s="16" t="s">
        <v>43</v>
      </c>
      <c r="G60" s="16"/>
      <c r="H60" s="16"/>
      <c r="I60" s="16"/>
      <c r="J60" s="16" t="s">
        <v>44</v>
      </c>
      <c r="L60" s="16"/>
      <c r="M60" s="16"/>
    </row>
    <row r="61" spans="1:13">
      <c r="A61" s="30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3">
      <c r="A62" s="3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3" s="1" customFormat="1">
      <c r="A64" s="16"/>
      <c r="B64" s="16" t="s">
        <v>161</v>
      </c>
      <c r="C64" s="16"/>
      <c r="D64" s="16"/>
      <c r="E64" s="16"/>
      <c r="F64" s="16" t="s">
        <v>162</v>
      </c>
      <c r="G64" s="16"/>
      <c r="H64" s="16"/>
      <c r="I64" s="16"/>
      <c r="J64" s="16"/>
      <c r="K64" s="16"/>
      <c r="L64" s="16"/>
    </row>
    <row r="65" spans="1:1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2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s="1" customFormat="1" ht="12.75" customHeight="1">
      <c r="A68" s="29" t="s">
        <v>47</v>
      </c>
      <c r="B68" s="16" t="s">
        <v>163</v>
      </c>
      <c r="C68" s="16"/>
      <c r="D68" s="16"/>
      <c r="E68" s="16"/>
      <c r="F68" s="16" t="s">
        <v>49</v>
      </c>
      <c r="G68" s="16"/>
      <c r="H68" s="16"/>
      <c r="I68" s="16"/>
      <c r="J68" s="16"/>
      <c r="K68" s="16"/>
      <c r="L68" s="16"/>
    </row>
    <row r="69" spans="1:12" ht="12.75" customHeight="1">
      <c r="A69" s="13"/>
      <c r="B69" s="15"/>
      <c r="C69" s="13"/>
      <c r="D69" s="15"/>
      <c r="E69" s="15"/>
      <c r="F69" s="15"/>
      <c r="G69" s="15"/>
      <c r="H69" s="15"/>
      <c r="I69" s="15"/>
      <c r="J69" s="15"/>
    </row>
    <row r="70" spans="1:12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66"/>
  <sheetViews>
    <sheetView topLeftCell="A22" workbookViewId="0">
      <selection activeCell="D67" sqref="D67"/>
    </sheetView>
  </sheetViews>
  <sheetFormatPr defaultRowHeight="12.75"/>
  <cols>
    <col min="1" max="1" width="10.7109375" style="13" customWidth="1"/>
    <col min="2" max="2" width="2.7109375" style="13" customWidth="1"/>
    <col min="3" max="3" width="12.7109375" style="13" customWidth="1"/>
    <col min="4" max="4" width="10.7109375" style="13" customWidth="1"/>
    <col min="5" max="5" width="2.7109375" style="13" customWidth="1"/>
    <col min="6" max="6" width="2.7109375" style="33" customWidth="1"/>
    <col min="7" max="7" width="9.140625" style="33"/>
    <col min="8" max="8" width="2.7109375" style="33" customWidth="1"/>
    <col min="9" max="9" width="9.140625" style="33"/>
    <col min="10" max="10" width="2.7109375" style="33" customWidth="1"/>
    <col min="11" max="11" width="9.140625" style="33"/>
    <col min="12" max="12" width="2.7109375" style="33" customWidth="1"/>
    <col min="13" max="13" width="9.140625" style="13"/>
    <col min="14" max="14" width="2.7109375" style="13" customWidth="1"/>
    <col min="15" max="15" width="9.140625" style="13"/>
  </cols>
  <sheetData>
    <row r="2" spans="1:15">
      <c r="A2" s="50"/>
      <c r="B2" s="50"/>
      <c r="C2" s="50"/>
      <c r="D2" s="50"/>
      <c r="E2" s="50"/>
      <c r="F2" s="48"/>
      <c r="G2" s="48"/>
      <c r="H2" s="48"/>
      <c r="I2" s="48"/>
      <c r="J2" s="48"/>
      <c r="K2" s="48"/>
      <c r="L2" s="48"/>
      <c r="M2" s="50"/>
    </row>
    <row r="3" spans="1:15" ht="13.5" thickBot="1">
      <c r="A3" s="51" t="s">
        <v>19</v>
      </c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2"/>
    </row>
    <row r="4" spans="1:15">
      <c r="A4" s="36"/>
      <c r="B4" s="36"/>
      <c r="C4" s="36"/>
      <c r="D4" s="46" t="s">
        <v>65</v>
      </c>
      <c r="E4" s="36"/>
      <c r="F4" s="32"/>
      <c r="G4" s="47" t="s">
        <v>59</v>
      </c>
      <c r="H4" s="32"/>
      <c r="I4" s="47" t="s">
        <v>36</v>
      </c>
      <c r="J4" s="32"/>
      <c r="K4" s="47" t="s">
        <v>106</v>
      </c>
      <c r="L4" s="32"/>
      <c r="M4" s="46" t="s">
        <v>29</v>
      </c>
      <c r="N4" s="36"/>
      <c r="O4" s="36"/>
    </row>
    <row r="5" spans="1:15">
      <c r="A5" s="36"/>
      <c r="C5" s="13" t="s">
        <v>66</v>
      </c>
      <c r="D5" s="33">
        <v>3162.03</v>
      </c>
      <c r="M5" s="33">
        <f>D5</f>
        <v>3162.03</v>
      </c>
    </row>
    <row r="6" spans="1:15">
      <c r="A6" s="36"/>
      <c r="D6" s="33"/>
    </row>
    <row r="7" spans="1:15">
      <c r="A7" s="43">
        <v>94</v>
      </c>
      <c r="C7" s="44" t="s">
        <v>105</v>
      </c>
      <c r="D7" s="45">
        <v>-75</v>
      </c>
      <c r="I7" s="45">
        <f>D7</f>
        <v>-75</v>
      </c>
    </row>
    <row r="8" spans="1:15">
      <c r="A8" s="36"/>
      <c r="D8" s="33"/>
    </row>
    <row r="9" spans="1:15">
      <c r="A9" s="36"/>
      <c r="D9" s="33"/>
    </row>
    <row r="10" spans="1:15">
      <c r="A10" s="36">
        <v>95</v>
      </c>
      <c r="C10" s="13" t="s">
        <v>103</v>
      </c>
      <c r="D10" s="33">
        <v>400</v>
      </c>
      <c r="K10" s="33">
        <f>D10</f>
        <v>400</v>
      </c>
    </row>
    <row r="11" spans="1:15">
      <c r="A11" s="36">
        <v>95</v>
      </c>
      <c r="C11" s="13" t="s">
        <v>104</v>
      </c>
      <c r="D11" s="33">
        <v>400</v>
      </c>
      <c r="K11" s="33">
        <f>D11</f>
        <v>400</v>
      </c>
    </row>
    <row r="12" spans="1:15">
      <c r="A12" s="36"/>
    </row>
    <row r="13" spans="1:15" s="57" customFormat="1">
      <c r="A13" s="36">
        <v>96</v>
      </c>
      <c r="B13" s="13"/>
      <c r="C13" s="13" t="s">
        <v>166</v>
      </c>
      <c r="D13" s="33">
        <v>800</v>
      </c>
      <c r="E13" s="13"/>
      <c r="F13" s="33"/>
      <c r="G13" s="33"/>
      <c r="H13" s="32"/>
      <c r="I13" s="32"/>
      <c r="J13" s="32"/>
      <c r="K13" s="33">
        <f>D13</f>
        <v>800</v>
      </c>
      <c r="L13" s="33"/>
      <c r="M13" s="13"/>
      <c r="N13" s="13"/>
      <c r="O13" s="13"/>
    </row>
    <row r="14" spans="1:15">
      <c r="A14" s="43"/>
      <c r="B14" s="44"/>
      <c r="C14" s="13" t="s">
        <v>166</v>
      </c>
      <c r="D14" s="33">
        <v>400</v>
      </c>
      <c r="H14" s="32"/>
      <c r="I14" s="32"/>
      <c r="J14" s="32"/>
      <c r="K14" s="33">
        <f>D14</f>
        <v>400</v>
      </c>
    </row>
    <row r="15" spans="1:15">
      <c r="A15" s="43"/>
      <c r="B15" s="44"/>
      <c r="C15" s="13" t="s">
        <v>166</v>
      </c>
      <c r="D15" s="33">
        <v>400</v>
      </c>
      <c r="H15" s="32"/>
      <c r="I15" s="32"/>
      <c r="J15" s="32"/>
      <c r="K15" s="33">
        <f>D15</f>
        <v>400</v>
      </c>
    </row>
    <row r="16" spans="1:15">
      <c r="A16" s="43"/>
      <c r="B16" s="44"/>
      <c r="C16" s="13" t="s">
        <v>166</v>
      </c>
      <c r="D16" s="33">
        <v>400</v>
      </c>
      <c r="H16" s="32"/>
      <c r="I16" s="32"/>
      <c r="J16" s="32"/>
      <c r="K16" s="33">
        <f>D16</f>
        <v>400</v>
      </c>
    </row>
    <row r="17" spans="1:15">
      <c r="A17" s="36"/>
      <c r="D17" s="33"/>
    </row>
    <row r="18" spans="1:15">
      <c r="A18" s="36">
        <v>97</v>
      </c>
      <c r="C18" s="13" t="s">
        <v>101</v>
      </c>
      <c r="D18" s="33">
        <v>400</v>
      </c>
      <c r="K18" s="33">
        <f>D18</f>
        <v>400</v>
      </c>
      <c r="L18" s="32"/>
      <c r="M18" s="36"/>
      <c r="N18" s="36"/>
      <c r="O18" s="36"/>
    </row>
    <row r="19" spans="1:15">
      <c r="A19" s="36">
        <v>97</v>
      </c>
      <c r="C19" s="13" t="s">
        <v>102</v>
      </c>
      <c r="D19" s="33">
        <v>400</v>
      </c>
      <c r="K19" s="33">
        <f>D19</f>
        <v>400</v>
      </c>
    </row>
    <row r="20" spans="1:15">
      <c r="A20" s="36"/>
      <c r="D20" s="33"/>
    </row>
    <row r="21" spans="1:15">
      <c r="A21" s="36">
        <v>98</v>
      </c>
      <c r="C21" s="13" t="s">
        <v>100</v>
      </c>
      <c r="D21" s="33">
        <v>400</v>
      </c>
      <c r="E21" s="36"/>
      <c r="F21" s="32"/>
      <c r="G21" s="32"/>
      <c r="K21" s="33">
        <f>D21</f>
        <v>400</v>
      </c>
    </row>
    <row r="22" spans="1:15">
      <c r="A22" s="36">
        <v>98</v>
      </c>
      <c r="C22" s="13" t="s">
        <v>100</v>
      </c>
      <c r="D22" s="33">
        <v>400</v>
      </c>
      <c r="K22" s="33">
        <f>D22</f>
        <v>400</v>
      </c>
    </row>
    <row r="23" spans="1:15">
      <c r="A23" s="36">
        <v>98</v>
      </c>
      <c r="C23" s="13" t="s">
        <v>100</v>
      </c>
      <c r="D23" s="33">
        <v>400</v>
      </c>
      <c r="K23" s="33">
        <f>D23</f>
        <v>400</v>
      </c>
    </row>
    <row r="24" spans="1:15">
      <c r="A24" s="36"/>
      <c r="D24" s="33"/>
    </row>
    <row r="25" spans="1:15">
      <c r="A25" s="36"/>
      <c r="D25" s="33"/>
    </row>
    <row r="26" spans="1:15">
      <c r="A26" s="36">
        <v>99</v>
      </c>
      <c r="C26" s="13" t="s">
        <v>98</v>
      </c>
      <c r="D26" s="33">
        <v>400</v>
      </c>
      <c r="K26" s="33">
        <f>D26</f>
        <v>400</v>
      </c>
    </row>
    <row r="27" spans="1:15">
      <c r="A27" s="36">
        <v>99</v>
      </c>
      <c r="B27" s="36"/>
      <c r="C27" s="13" t="s">
        <v>98</v>
      </c>
      <c r="D27" s="42">
        <v>400</v>
      </c>
      <c r="H27" s="32"/>
      <c r="I27" s="32"/>
      <c r="J27" s="32"/>
      <c r="K27" s="33">
        <f>D27</f>
        <v>400</v>
      </c>
    </row>
    <row r="28" spans="1:15">
      <c r="A28" s="36">
        <v>99</v>
      </c>
      <c r="C28" s="13" t="s">
        <v>98</v>
      </c>
      <c r="D28" s="33">
        <v>400</v>
      </c>
      <c r="K28" s="33">
        <f>D28</f>
        <v>400</v>
      </c>
    </row>
    <row r="29" spans="1:15">
      <c r="A29" s="36">
        <v>99</v>
      </c>
      <c r="C29" s="13" t="s">
        <v>99</v>
      </c>
      <c r="D29" s="33">
        <v>400</v>
      </c>
      <c r="K29" s="33">
        <f>D29</f>
        <v>400</v>
      </c>
      <c r="L29" s="32"/>
      <c r="M29" s="36"/>
      <c r="N29" s="36"/>
      <c r="O29" s="36"/>
    </row>
    <row r="30" spans="1:15">
      <c r="A30" s="36"/>
      <c r="D30" s="33"/>
    </row>
    <row r="31" spans="1:15">
      <c r="A31" s="36"/>
      <c r="D31" s="33"/>
    </row>
    <row r="32" spans="1:15">
      <c r="A32" s="36"/>
      <c r="D32" s="33"/>
      <c r="E32" s="36"/>
      <c r="F32" s="32"/>
      <c r="G32" s="32"/>
    </row>
    <row r="33" spans="1:15">
      <c r="A33" s="36">
        <v>100</v>
      </c>
      <c r="C33" s="13" t="s">
        <v>96</v>
      </c>
      <c r="D33" s="33">
        <v>400</v>
      </c>
      <c r="K33" s="33">
        <f>D33</f>
        <v>400</v>
      </c>
    </row>
    <row r="34" spans="1:15">
      <c r="A34" s="36">
        <v>100</v>
      </c>
      <c r="C34" s="13" t="s">
        <v>97</v>
      </c>
      <c r="D34" s="33">
        <v>400</v>
      </c>
      <c r="K34" s="33">
        <f>D34</f>
        <v>400</v>
      </c>
    </row>
    <row r="35" spans="1:15">
      <c r="A35" s="36"/>
      <c r="D35" s="33"/>
    </row>
    <row r="36" spans="1:15" s="57" customFormat="1">
      <c r="A36" s="36">
        <v>101</v>
      </c>
      <c r="B36" s="13"/>
      <c r="C36" s="13" t="s">
        <v>165</v>
      </c>
      <c r="D36" s="33">
        <v>-75</v>
      </c>
      <c r="E36" s="13"/>
      <c r="F36" s="33"/>
      <c r="G36" s="33"/>
      <c r="H36" s="33"/>
      <c r="I36" s="33">
        <f>D36</f>
        <v>-75</v>
      </c>
      <c r="J36" s="33"/>
      <c r="K36" s="33"/>
      <c r="L36" s="33"/>
      <c r="M36" s="13"/>
      <c r="N36" s="13"/>
      <c r="O36" s="13"/>
    </row>
    <row r="37" spans="1:15">
      <c r="A37" s="36"/>
      <c r="D37" s="33"/>
    </row>
    <row r="38" spans="1:15">
      <c r="A38" s="36">
        <v>102</v>
      </c>
      <c r="C38" s="13" t="s">
        <v>95</v>
      </c>
      <c r="D38" s="33">
        <v>400</v>
      </c>
      <c r="J38" s="32"/>
      <c r="K38" s="33">
        <f>D38</f>
        <v>400</v>
      </c>
    </row>
    <row r="39" spans="1:15">
      <c r="A39" s="36"/>
    </row>
    <row r="40" spans="1:15">
      <c r="A40" s="36">
        <v>103</v>
      </c>
      <c r="C40" s="40" t="s">
        <v>93</v>
      </c>
      <c r="D40" s="33">
        <v>400</v>
      </c>
      <c r="K40" s="33">
        <f>D40</f>
        <v>400</v>
      </c>
      <c r="L40" s="32"/>
      <c r="M40" s="36"/>
      <c r="N40" s="36"/>
      <c r="O40" s="36"/>
    </row>
    <row r="41" spans="1:15">
      <c r="A41" s="36">
        <v>103</v>
      </c>
      <c r="B41" s="36"/>
      <c r="C41" s="41" t="s">
        <v>94</v>
      </c>
      <c r="D41" s="42">
        <v>400</v>
      </c>
      <c r="H41" s="32"/>
      <c r="I41" s="32"/>
      <c r="K41" s="33">
        <f>D41</f>
        <v>400</v>
      </c>
    </row>
    <row r="42" spans="1:15">
      <c r="A42" s="36"/>
      <c r="D42" s="33"/>
    </row>
    <row r="43" spans="1:15">
      <c r="A43" s="36">
        <v>104</v>
      </c>
      <c r="C43" s="13" t="s">
        <v>165</v>
      </c>
      <c r="D43" s="33">
        <v>-75</v>
      </c>
      <c r="I43" s="33">
        <f>D43</f>
        <v>-75</v>
      </c>
    </row>
    <row r="44" spans="1:15">
      <c r="A44" s="36"/>
      <c r="D44" s="33"/>
    </row>
    <row r="45" spans="1:15">
      <c r="A45" s="36">
        <v>105</v>
      </c>
      <c r="C45" s="13" t="s">
        <v>165</v>
      </c>
      <c r="D45" s="33">
        <v>-25</v>
      </c>
      <c r="I45" s="33">
        <f>D45</f>
        <v>-25</v>
      </c>
    </row>
    <row r="46" spans="1:15">
      <c r="A46" s="36"/>
      <c r="D46" s="33"/>
    </row>
    <row r="47" spans="1:15">
      <c r="A47" s="36">
        <v>106</v>
      </c>
      <c r="C47" s="13" t="s">
        <v>165</v>
      </c>
      <c r="D47" s="33">
        <v>-50</v>
      </c>
      <c r="I47" s="33">
        <f>D47</f>
        <v>-50</v>
      </c>
    </row>
    <row r="48" spans="1:15">
      <c r="A48" s="36"/>
      <c r="C48" s="13" t="s">
        <v>92</v>
      </c>
      <c r="D48" s="33">
        <v>0.16</v>
      </c>
      <c r="G48" s="33">
        <f>D48</f>
        <v>0.16</v>
      </c>
    </row>
    <row r="49" spans="1:15">
      <c r="A49" s="36"/>
      <c r="D49" s="33"/>
      <c r="E49" s="36"/>
      <c r="F49" s="32"/>
      <c r="G49" s="32"/>
    </row>
    <row r="50" spans="1:15">
      <c r="A50" s="36"/>
      <c r="D50" s="48"/>
      <c r="G50" s="48"/>
      <c r="I50" s="48"/>
      <c r="J50" s="32"/>
      <c r="K50" s="49"/>
      <c r="M50" s="50"/>
    </row>
    <row r="51" spans="1:15">
      <c r="A51" s="36"/>
      <c r="D51" s="66">
        <f>SUM(D5:D50)</f>
        <v>11262.19</v>
      </c>
      <c r="G51" s="48">
        <f>SUM(G5:G50)</f>
        <v>0.16</v>
      </c>
      <c r="I51" s="48">
        <f>SUM(I5:I50)</f>
        <v>-300</v>
      </c>
      <c r="K51" s="48">
        <f>SUM(K5:K50)</f>
        <v>8400</v>
      </c>
      <c r="M51" s="48">
        <f>SUM(M5:M50)</f>
        <v>3162.03</v>
      </c>
      <c r="O51" s="48">
        <f>SUM(G51:N51)</f>
        <v>11262.19</v>
      </c>
    </row>
    <row r="52" spans="1:15">
      <c r="A52" s="36"/>
      <c r="D52" s="33"/>
      <c r="L52" s="32"/>
      <c r="M52" s="36"/>
      <c r="N52" s="36"/>
      <c r="O52" s="36"/>
    </row>
    <row r="53" spans="1:15">
      <c r="D53" s="33"/>
    </row>
    <row r="54" spans="1:15">
      <c r="D54" s="33"/>
    </row>
    <row r="55" spans="1:15">
      <c r="A55" s="36"/>
      <c r="B55" s="36"/>
      <c r="C55" s="36"/>
      <c r="D55" s="36"/>
      <c r="H55" s="32"/>
      <c r="I55" s="32"/>
    </row>
    <row r="60" spans="1:15">
      <c r="E60" s="36"/>
      <c r="F60" s="32"/>
      <c r="G60" s="32"/>
    </row>
    <row r="66" spans="1:4">
      <c r="A66" s="36"/>
      <c r="B66" s="36"/>
      <c r="C66" s="36"/>
      <c r="D66" s="36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81"/>
  <sheetViews>
    <sheetView topLeftCell="A40" workbookViewId="0">
      <selection activeCell="R59" sqref="R59"/>
    </sheetView>
  </sheetViews>
  <sheetFormatPr defaultRowHeight="12"/>
  <cols>
    <col min="1" max="1" width="10.7109375" style="13" customWidth="1"/>
    <col min="2" max="2" width="11.7109375" style="13" customWidth="1"/>
    <col min="3" max="3" width="2.7109375" style="24" customWidth="1"/>
    <col min="4" max="4" width="10.7109375" style="13" customWidth="1"/>
    <col min="5" max="5" width="11.7109375" style="13" customWidth="1"/>
    <col min="6" max="6" width="2.7109375" style="24" customWidth="1"/>
    <col min="7" max="7" width="10.7109375" style="13" customWidth="1"/>
    <col min="8" max="8" width="11.7109375" style="13" customWidth="1"/>
    <col min="9" max="9" width="2.7109375" style="24" customWidth="1"/>
    <col min="10" max="10" width="10.7109375" style="13" customWidth="1"/>
    <col min="11" max="11" width="11.7109375" style="13" customWidth="1"/>
    <col min="12" max="12" width="2.7109375" style="13" customWidth="1"/>
    <col min="13" max="13" width="10.7109375" style="13" customWidth="1"/>
    <col min="14" max="17" width="9.140625" style="13"/>
    <col min="18" max="18" width="9.85546875" style="33" bestFit="1" customWidth="1"/>
    <col min="19" max="21" width="9.140625" style="13"/>
    <col min="22" max="22" width="10.42578125" style="13" bestFit="1" customWidth="1"/>
    <col min="23" max="16384" width="9.140625" style="13"/>
  </cols>
  <sheetData>
    <row r="1" spans="1:22">
      <c r="A1" s="16" t="s">
        <v>63</v>
      </c>
      <c r="K1" s="16">
        <v>2009</v>
      </c>
    </row>
    <row r="3" spans="1:22">
      <c r="Q3" s="13" t="s">
        <v>108</v>
      </c>
      <c r="U3" s="13" t="s">
        <v>138</v>
      </c>
      <c r="V3" s="33">
        <v>-368863.08</v>
      </c>
    </row>
    <row r="4" spans="1:22" s="36" customFormat="1">
      <c r="A4" s="31">
        <v>1010</v>
      </c>
      <c r="B4" s="31" t="s">
        <v>55</v>
      </c>
      <c r="C4" s="37"/>
      <c r="D4" s="31">
        <v>1110</v>
      </c>
      <c r="E4" s="31" t="s">
        <v>56</v>
      </c>
      <c r="F4" s="37"/>
      <c r="G4" s="31">
        <v>1250</v>
      </c>
      <c r="H4" s="31" t="s">
        <v>59</v>
      </c>
      <c r="I4" s="37"/>
      <c r="J4" s="31">
        <v>1295</v>
      </c>
      <c r="K4" s="31" t="s">
        <v>12</v>
      </c>
      <c r="Q4" s="13" t="s">
        <v>107</v>
      </c>
      <c r="R4" s="33">
        <v>-10</v>
      </c>
    </row>
    <row r="5" spans="1:22">
      <c r="A5" s="38" t="s">
        <v>107</v>
      </c>
      <c r="B5" s="33">
        <v>72000</v>
      </c>
      <c r="C5" s="34"/>
      <c r="D5" s="38" t="s">
        <v>72</v>
      </c>
      <c r="E5" s="33">
        <v>4743</v>
      </c>
      <c r="F5" s="34"/>
      <c r="G5" s="13" t="s">
        <v>113</v>
      </c>
      <c r="H5" s="33">
        <v>9203.16</v>
      </c>
      <c r="I5" s="34"/>
      <c r="J5" s="38" t="s">
        <v>71</v>
      </c>
      <c r="K5" s="33">
        <v>1996.88</v>
      </c>
      <c r="Q5" s="13" t="s">
        <v>109</v>
      </c>
      <c r="R5" s="33">
        <v>-100</v>
      </c>
    </row>
    <row r="6" spans="1:22">
      <c r="A6" s="38" t="s">
        <v>127</v>
      </c>
      <c r="B6" s="33">
        <v>72000</v>
      </c>
      <c r="C6" s="34"/>
      <c r="D6" s="38"/>
      <c r="E6" s="33"/>
      <c r="F6" s="34"/>
      <c r="G6" s="13" t="s">
        <v>137</v>
      </c>
      <c r="H6" s="33">
        <v>9436.15</v>
      </c>
      <c r="I6" s="34"/>
      <c r="J6" s="38"/>
      <c r="K6" s="33"/>
      <c r="Q6" s="13" t="s">
        <v>110</v>
      </c>
      <c r="R6" s="33">
        <v>-375</v>
      </c>
    </row>
    <row r="7" spans="1:22">
      <c r="A7" s="38"/>
      <c r="B7" s="33"/>
      <c r="C7" s="34"/>
      <c r="D7" s="38"/>
      <c r="E7" s="33"/>
      <c r="F7" s="34"/>
      <c r="G7" s="13" t="s">
        <v>134</v>
      </c>
      <c r="H7" s="33">
        <v>8735.8700000000008</v>
      </c>
      <c r="I7" s="34"/>
      <c r="J7" s="38"/>
      <c r="K7" s="33"/>
      <c r="Q7" s="13" t="s">
        <v>111</v>
      </c>
      <c r="R7" s="33">
        <v>-7</v>
      </c>
    </row>
    <row r="8" spans="1:22">
      <c r="A8" s="38"/>
      <c r="B8" s="33"/>
      <c r="C8" s="34"/>
      <c r="D8" s="38"/>
      <c r="E8" s="33"/>
      <c r="F8" s="34"/>
      <c r="G8" s="13" t="s">
        <v>136</v>
      </c>
      <c r="H8" s="33">
        <v>4558.13</v>
      </c>
      <c r="I8" s="34"/>
      <c r="J8" s="38"/>
      <c r="K8" s="33"/>
      <c r="Q8" s="13" t="s">
        <v>114</v>
      </c>
      <c r="R8" s="33">
        <v>-7</v>
      </c>
    </row>
    <row r="9" spans="1:22">
      <c r="A9" s="38"/>
      <c r="B9" s="33"/>
      <c r="C9" s="34"/>
      <c r="D9" s="38"/>
      <c r="E9" s="33"/>
      <c r="F9" s="34"/>
      <c r="G9" s="38"/>
      <c r="H9" s="33"/>
      <c r="I9" s="34"/>
      <c r="J9" s="38"/>
      <c r="K9" s="33"/>
      <c r="Q9" s="13" t="s">
        <v>115</v>
      </c>
      <c r="R9" s="33">
        <v>-40</v>
      </c>
    </row>
    <row r="10" spans="1:22">
      <c r="A10" s="38"/>
      <c r="B10" s="33"/>
      <c r="C10" s="34"/>
      <c r="D10" s="38"/>
      <c r="E10" s="33"/>
      <c r="F10" s="34"/>
      <c r="G10" s="38"/>
      <c r="H10" s="33"/>
      <c r="I10" s="34"/>
      <c r="J10" s="38"/>
      <c r="K10" s="33"/>
      <c r="Q10" s="13" t="s">
        <v>116</v>
      </c>
      <c r="R10" s="33">
        <v>-7</v>
      </c>
    </row>
    <row r="11" spans="1:22">
      <c r="A11" s="38"/>
      <c r="B11" s="33"/>
      <c r="C11" s="34"/>
      <c r="D11" s="38"/>
      <c r="E11" s="33"/>
      <c r="F11" s="34"/>
      <c r="G11" s="38"/>
      <c r="H11" s="33"/>
      <c r="I11" s="34"/>
      <c r="J11" s="38"/>
      <c r="K11" s="33"/>
      <c r="Q11" s="13" t="s">
        <v>117</v>
      </c>
      <c r="R11" s="33">
        <v>-22.5</v>
      </c>
    </row>
    <row r="12" spans="1:22">
      <c r="A12" s="38"/>
      <c r="B12" s="33"/>
      <c r="C12" s="34"/>
      <c r="D12" s="38"/>
      <c r="E12" s="33"/>
      <c r="F12" s="34"/>
      <c r="G12" s="38"/>
      <c r="H12" s="33"/>
      <c r="I12" s="34"/>
      <c r="J12" s="38"/>
      <c r="K12" s="33"/>
      <c r="Q12" s="13" t="s">
        <v>118</v>
      </c>
      <c r="R12" s="33">
        <v>-7</v>
      </c>
    </row>
    <row r="13" spans="1:22">
      <c r="A13" s="32"/>
      <c r="B13" s="35">
        <f>SUM(B5:B12)</f>
        <v>144000</v>
      </c>
      <c r="C13" s="34"/>
      <c r="D13" s="32"/>
      <c r="E13" s="35">
        <f>SUM(E5:E12)</f>
        <v>4743</v>
      </c>
      <c r="F13" s="34"/>
      <c r="G13" s="32"/>
      <c r="H13" s="67">
        <f>SUM(H5:H12)</f>
        <v>31933.31</v>
      </c>
      <c r="I13" s="34"/>
      <c r="J13" s="32"/>
      <c r="K13" s="35">
        <f>SUM(K5:K12)</f>
        <v>1996.88</v>
      </c>
      <c r="Q13" s="13" t="s">
        <v>119</v>
      </c>
      <c r="R13" s="33">
        <v>-10</v>
      </c>
      <c r="V13" s="33"/>
    </row>
    <row r="14" spans="1:22">
      <c r="A14" s="36"/>
      <c r="D14" s="36"/>
      <c r="G14" s="36"/>
      <c r="J14" s="36"/>
      <c r="Q14" s="13" t="s">
        <v>120</v>
      </c>
      <c r="R14" s="33">
        <v>-7</v>
      </c>
    </row>
    <row r="15" spans="1:22" s="36" customFormat="1">
      <c r="A15" s="31">
        <v>1020</v>
      </c>
      <c r="B15" s="31" t="s">
        <v>1</v>
      </c>
      <c r="C15" s="37"/>
      <c r="D15" s="31">
        <v>1120</v>
      </c>
      <c r="E15" s="31" t="s">
        <v>57</v>
      </c>
      <c r="F15" s="37"/>
      <c r="G15" s="31"/>
      <c r="H15" s="31" t="s">
        <v>36</v>
      </c>
      <c r="I15" s="37"/>
      <c r="J15" s="31">
        <v>1301</v>
      </c>
      <c r="K15" s="31" t="s">
        <v>58</v>
      </c>
      <c r="Q15" s="13" t="s">
        <v>121</v>
      </c>
      <c r="R15" s="33">
        <v>-14</v>
      </c>
    </row>
    <row r="16" spans="1:22">
      <c r="A16" s="38"/>
      <c r="B16" s="33">
        <v>800</v>
      </c>
      <c r="C16" s="34"/>
      <c r="D16" s="38"/>
      <c r="E16" s="33"/>
      <c r="F16" s="34"/>
      <c r="G16" s="38" t="s">
        <v>141</v>
      </c>
      <c r="H16" s="33">
        <f>-R28</f>
        <v>828.5</v>
      </c>
      <c r="I16" s="34"/>
      <c r="J16" s="38" t="s">
        <v>67</v>
      </c>
      <c r="K16" s="33">
        <v>3037.5</v>
      </c>
      <c r="Q16" s="13" t="s">
        <v>122</v>
      </c>
      <c r="R16" s="33">
        <v>-14</v>
      </c>
    </row>
    <row r="17" spans="1:22">
      <c r="A17" s="38"/>
      <c r="B17" s="33">
        <v>800</v>
      </c>
      <c r="C17" s="34"/>
      <c r="D17" s="38"/>
      <c r="E17" s="33"/>
      <c r="F17" s="34"/>
      <c r="G17" s="38" t="s">
        <v>19</v>
      </c>
      <c r="H17" s="33">
        <f>-Giro!I51</f>
        <v>300</v>
      </c>
      <c r="I17" s="34"/>
      <c r="J17" s="38" t="s">
        <v>83</v>
      </c>
      <c r="K17" s="33">
        <v>1373.25</v>
      </c>
      <c r="Q17" s="13" t="s">
        <v>123</v>
      </c>
      <c r="R17" s="33">
        <v>-30</v>
      </c>
    </row>
    <row r="18" spans="1:22">
      <c r="A18" s="38"/>
      <c r="B18" s="33">
        <v>1200</v>
      </c>
      <c r="C18" s="34"/>
      <c r="D18" s="38"/>
      <c r="E18" s="33"/>
      <c r="F18" s="34"/>
      <c r="G18" s="38"/>
      <c r="H18" s="33"/>
      <c r="I18" s="34"/>
      <c r="J18" s="38"/>
      <c r="K18" s="33"/>
      <c r="Q18" s="13" t="s">
        <v>124</v>
      </c>
      <c r="R18" s="33">
        <v>-7</v>
      </c>
    </row>
    <row r="19" spans="1:22">
      <c r="A19" s="38"/>
      <c r="B19" s="33">
        <v>1600</v>
      </c>
      <c r="C19" s="34"/>
      <c r="D19" s="38"/>
      <c r="E19" s="33"/>
      <c r="F19" s="34"/>
      <c r="G19" s="38"/>
      <c r="H19" s="33"/>
      <c r="I19" s="34"/>
      <c r="J19" s="38"/>
      <c r="K19" s="33"/>
      <c r="Q19" s="13" t="s">
        <v>125</v>
      </c>
      <c r="R19" s="33">
        <v>-7</v>
      </c>
    </row>
    <row r="20" spans="1:22">
      <c r="A20" s="38"/>
      <c r="B20" s="33">
        <v>800</v>
      </c>
      <c r="C20" s="34"/>
      <c r="D20" s="38"/>
      <c r="E20" s="33"/>
      <c r="F20" s="34"/>
      <c r="G20" s="38"/>
      <c r="H20" s="33"/>
      <c r="I20" s="34"/>
      <c r="J20" s="38"/>
      <c r="K20" s="33"/>
      <c r="Q20" s="13" t="s">
        <v>126</v>
      </c>
      <c r="R20" s="33">
        <v>-20</v>
      </c>
    </row>
    <row r="21" spans="1:22">
      <c r="A21" s="38"/>
      <c r="B21" s="33">
        <v>400</v>
      </c>
      <c r="C21" s="34"/>
      <c r="D21" s="38"/>
      <c r="E21" s="33"/>
      <c r="F21" s="34"/>
      <c r="G21" s="38"/>
      <c r="H21" s="33"/>
      <c r="I21" s="34"/>
      <c r="J21" s="38"/>
      <c r="K21" s="33"/>
      <c r="Q21" s="13" t="s">
        <v>128</v>
      </c>
      <c r="R21" s="33">
        <v>-7</v>
      </c>
    </row>
    <row r="22" spans="1:22">
      <c r="A22" s="38"/>
      <c r="B22" s="33">
        <v>800</v>
      </c>
      <c r="C22" s="34"/>
      <c r="D22" s="38"/>
      <c r="E22" s="33"/>
      <c r="F22" s="34"/>
      <c r="G22" s="38"/>
      <c r="H22" s="33"/>
      <c r="I22" s="34"/>
      <c r="J22" s="38"/>
      <c r="K22" s="33"/>
      <c r="Q22" s="13" t="s">
        <v>129</v>
      </c>
      <c r="R22" s="33">
        <v>-10</v>
      </c>
    </row>
    <row r="23" spans="1:22">
      <c r="A23" s="38"/>
      <c r="B23" s="33">
        <v>2000</v>
      </c>
      <c r="C23" s="34"/>
      <c r="D23" s="38"/>
      <c r="E23" s="33"/>
      <c r="F23" s="34"/>
      <c r="G23" s="38"/>
      <c r="H23" s="33"/>
      <c r="I23" s="34"/>
      <c r="J23" s="38"/>
      <c r="K23" s="33"/>
      <c r="Q23" s="13" t="s">
        <v>130</v>
      </c>
      <c r="R23" s="33">
        <v>-27</v>
      </c>
    </row>
    <row r="24" spans="1:22">
      <c r="A24" s="32"/>
      <c r="B24" s="67">
        <f>SUM(B16:B23)</f>
        <v>8400</v>
      </c>
      <c r="C24" s="34"/>
      <c r="D24" s="32"/>
      <c r="E24" s="35">
        <f>SUM(E16:E23)</f>
        <v>0</v>
      </c>
      <c r="F24" s="34"/>
      <c r="G24" s="32"/>
      <c r="H24" s="35">
        <f>SUM(H16:H23)</f>
        <v>1128.5</v>
      </c>
      <c r="I24" s="34"/>
      <c r="J24" s="32"/>
      <c r="K24" s="35">
        <f>SUM(K16:K23)</f>
        <v>4410.75</v>
      </c>
      <c r="Q24" s="13" t="s">
        <v>131</v>
      </c>
      <c r="R24" s="33">
        <v>-30</v>
      </c>
    </row>
    <row r="25" spans="1:22">
      <c r="A25" s="36"/>
      <c r="D25" s="36"/>
      <c r="G25" s="36"/>
      <c r="J25" s="36"/>
      <c r="Q25" s="13" t="s">
        <v>132</v>
      </c>
      <c r="R25" s="33">
        <v>-7.5</v>
      </c>
    </row>
    <row r="26" spans="1:22" s="36" customFormat="1">
      <c r="A26" s="31">
        <v>1030</v>
      </c>
      <c r="B26" s="31" t="s">
        <v>59</v>
      </c>
      <c r="C26" s="37"/>
      <c r="D26" s="31">
        <v>1210</v>
      </c>
      <c r="E26" s="31" t="s">
        <v>60</v>
      </c>
      <c r="F26" s="37"/>
      <c r="G26" s="31">
        <v>1260</v>
      </c>
      <c r="H26" s="31" t="s">
        <v>61</v>
      </c>
      <c r="I26" s="37"/>
      <c r="J26" s="31">
        <v>1310</v>
      </c>
      <c r="K26" s="31" t="s">
        <v>62</v>
      </c>
      <c r="Q26" s="13" t="s">
        <v>133</v>
      </c>
      <c r="R26" s="33">
        <v>-55</v>
      </c>
    </row>
    <row r="27" spans="1:22">
      <c r="A27" s="32" t="s">
        <v>19</v>
      </c>
      <c r="B27" s="33">
        <f>Giro!G51</f>
        <v>0.16</v>
      </c>
      <c r="C27" s="34"/>
      <c r="D27" s="38" t="s">
        <v>73</v>
      </c>
      <c r="E27" s="33">
        <v>1500</v>
      </c>
      <c r="F27" s="34"/>
      <c r="G27" s="38" t="s">
        <v>107</v>
      </c>
      <c r="H27" s="33">
        <v>4500</v>
      </c>
      <c r="I27" s="34"/>
      <c r="J27" s="38" t="s">
        <v>78</v>
      </c>
      <c r="K27" s="33">
        <v>987</v>
      </c>
      <c r="Q27" s="13" t="s">
        <v>139</v>
      </c>
      <c r="R27" s="48">
        <v>-7.5</v>
      </c>
    </row>
    <row r="28" spans="1:22">
      <c r="A28" s="32"/>
      <c r="B28" s="33"/>
      <c r="C28" s="34"/>
      <c r="D28" s="38" t="s">
        <v>73</v>
      </c>
      <c r="E28" s="33">
        <v>1500</v>
      </c>
      <c r="F28" s="34"/>
      <c r="G28" s="38" t="s">
        <v>127</v>
      </c>
      <c r="H28" s="33">
        <v>4500</v>
      </c>
      <c r="I28" s="34"/>
      <c r="J28" s="38" t="s">
        <v>80</v>
      </c>
      <c r="K28" s="33">
        <v>1341</v>
      </c>
      <c r="R28" s="33">
        <f>SUM(R4:R27)</f>
        <v>-828.5</v>
      </c>
      <c r="V28" s="33">
        <f>R28</f>
        <v>-828.5</v>
      </c>
    </row>
    <row r="29" spans="1:22">
      <c r="A29" s="32"/>
      <c r="B29" s="33"/>
      <c r="C29" s="34"/>
      <c r="D29" s="38" t="s">
        <v>73</v>
      </c>
      <c r="E29" s="33">
        <v>1500</v>
      </c>
      <c r="F29" s="34"/>
      <c r="G29" s="38"/>
      <c r="H29" s="33"/>
      <c r="I29" s="34"/>
      <c r="J29" s="38" t="s">
        <v>86</v>
      </c>
      <c r="K29" s="33">
        <v>86.04</v>
      </c>
    </row>
    <row r="30" spans="1:22">
      <c r="A30" s="32"/>
      <c r="B30" s="33"/>
      <c r="C30" s="34"/>
      <c r="D30" s="38" t="s">
        <v>76</v>
      </c>
      <c r="E30" s="33">
        <v>1500</v>
      </c>
      <c r="F30" s="34"/>
      <c r="G30" s="38"/>
      <c r="H30" s="33"/>
      <c r="I30" s="34"/>
      <c r="J30" s="38" t="s">
        <v>77</v>
      </c>
      <c r="K30" s="33">
        <v>637</v>
      </c>
      <c r="Q30" s="13" t="s">
        <v>112</v>
      </c>
    </row>
    <row r="31" spans="1:22">
      <c r="A31" s="32"/>
      <c r="B31" s="33"/>
      <c r="C31" s="34"/>
      <c r="D31" s="38" t="s">
        <v>79</v>
      </c>
      <c r="E31" s="33">
        <v>1500</v>
      </c>
      <c r="F31" s="34"/>
      <c r="G31" s="38"/>
      <c r="H31" s="33"/>
      <c r="I31" s="34"/>
      <c r="J31" s="38"/>
      <c r="K31" s="33"/>
      <c r="Q31" s="13" t="s">
        <v>113</v>
      </c>
      <c r="R31" s="33">
        <v>-9203.16</v>
      </c>
    </row>
    <row r="32" spans="1:22">
      <c r="A32" s="32"/>
      <c r="B32" s="33"/>
      <c r="C32" s="34"/>
      <c r="D32" s="38"/>
      <c r="E32" s="33"/>
      <c r="F32" s="34"/>
      <c r="G32" s="38"/>
      <c r="H32" s="33"/>
      <c r="I32" s="34"/>
      <c r="J32" s="38"/>
      <c r="K32" s="33"/>
      <c r="Q32" s="13" t="s">
        <v>137</v>
      </c>
      <c r="R32" s="33">
        <v>-9436.15</v>
      </c>
    </row>
    <row r="33" spans="1:22">
      <c r="A33" s="32"/>
      <c r="B33" s="33"/>
      <c r="C33" s="34"/>
      <c r="D33" s="38"/>
      <c r="E33" s="33"/>
      <c r="F33" s="34"/>
      <c r="G33" s="38"/>
      <c r="H33" s="33"/>
      <c r="I33" s="34"/>
      <c r="J33" s="38"/>
      <c r="K33" s="33"/>
      <c r="Q33" s="13" t="s">
        <v>134</v>
      </c>
      <c r="R33" s="33">
        <v>-8735.8700000000008</v>
      </c>
    </row>
    <row r="34" spans="1:22">
      <c r="A34" s="33"/>
      <c r="B34" s="33"/>
      <c r="C34" s="34"/>
      <c r="D34" s="38"/>
      <c r="E34" s="33"/>
      <c r="F34" s="34"/>
      <c r="G34" s="38"/>
      <c r="H34" s="33"/>
      <c r="I34" s="34"/>
      <c r="J34" s="38"/>
      <c r="K34" s="33"/>
      <c r="Q34" s="13" t="s">
        <v>136</v>
      </c>
      <c r="R34" s="48">
        <v>-4558.13</v>
      </c>
    </row>
    <row r="35" spans="1:22">
      <c r="A35" s="33"/>
      <c r="B35" s="35">
        <f>SUM(B27:B34)</f>
        <v>0.16</v>
      </c>
      <c r="C35" s="34"/>
      <c r="D35" s="32"/>
      <c r="E35" s="35">
        <f>SUM(E27:E34)</f>
        <v>7500</v>
      </c>
      <c r="F35" s="34"/>
      <c r="G35" s="32"/>
      <c r="H35" s="35">
        <f>SUM(H27:H34)</f>
        <v>9000</v>
      </c>
      <c r="I35" s="34"/>
      <c r="J35" s="32"/>
      <c r="K35" s="35">
        <f>SUM(K27:K34)</f>
        <v>3051.04</v>
      </c>
    </row>
    <row r="36" spans="1:22">
      <c r="D36" s="36"/>
      <c r="G36" s="36"/>
      <c r="J36" s="36"/>
      <c r="R36" s="33">
        <f>SUM(R31:R35)</f>
        <v>-31933.31</v>
      </c>
      <c r="V36" s="33">
        <f>R36</f>
        <v>-31933.31</v>
      </c>
    </row>
    <row r="37" spans="1:22" s="36" customFormat="1">
      <c r="A37" s="31"/>
      <c r="B37" s="31" t="s">
        <v>143</v>
      </c>
      <c r="C37" s="37"/>
      <c r="D37" s="31">
        <v>1230</v>
      </c>
      <c r="E37" s="31" t="s">
        <v>64</v>
      </c>
      <c r="F37" s="37"/>
      <c r="G37" s="31">
        <v>1280</v>
      </c>
      <c r="H37" s="31" t="s">
        <v>11</v>
      </c>
      <c r="I37" s="37"/>
      <c r="J37" s="31">
        <v>1330</v>
      </c>
      <c r="K37" s="31" t="s">
        <v>16</v>
      </c>
      <c r="Q37" s="13"/>
      <c r="R37" s="33"/>
    </row>
    <row r="38" spans="1:22">
      <c r="B38" s="33">
        <v>6920.75</v>
      </c>
      <c r="D38" s="38" t="s">
        <v>70</v>
      </c>
      <c r="E38" s="33">
        <v>1700</v>
      </c>
      <c r="F38" s="34"/>
      <c r="G38" s="38" t="s">
        <v>69</v>
      </c>
      <c r="H38" s="33">
        <v>2691.5</v>
      </c>
      <c r="J38" s="38" t="s">
        <v>82</v>
      </c>
      <c r="K38" s="33">
        <v>2125</v>
      </c>
    </row>
    <row r="39" spans="1:22">
      <c r="B39" s="33"/>
      <c r="D39" s="38" t="s">
        <v>88</v>
      </c>
      <c r="E39" s="33">
        <v>1700</v>
      </c>
      <c r="F39" s="34"/>
      <c r="G39" s="38"/>
      <c r="H39" s="33"/>
      <c r="J39" s="38" t="s">
        <v>84</v>
      </c>
      <c r="K39" s="33">
        <v>5000</v>
      </c>
    </row>
    <row r="40" spans="1:22">
      <c r="B40" s="33"/>
      <c r="D40" s="38"/>
      <c r="E40" s="33"/>
      <c r="F40" s="34"/>
      <c r="G40" s="38"/>
      <c r="H40" s="33"/>
      <c r="J40" s="38" t="s">
        <v>87</v>
      </c>
      <c r="K40" s="33">
        <v>15625</v>
      </c>
    </row>
    <row r="41" spans="1:22">
      <c r="B41" s="33"/>
      <c r="D41" s="38"/>
      <c r="E41" s="33"/>
      <c r="F41" s="34"/>
      <c r="G41" s="38"/>
      <c r="H41" s="33"/>
      <c r="J41" s="38" t="s">
        <v>89</v>
      </c>
      <c r="K41" s="33">
        <v>2925</v>
      </c>
    </row>
    <row r="42" spans="1:22">
      <c r="B42" s="33"/>
      <c r="D42" s="38"/>
      <c r="E42" s="33"/>
      <c r="F42" s="34"/>
      <c r="G42" s="38"/>
      <c r="H42" s="33"/>
      <c r="J42" s="38" t="s">
        <v>85</v>
      </c>
      <c r="K42" s="54">
        <v>484</v>
      </c>
      <c r="M42" s="13" t="s">
        <v>168</v>
      </c>
      <c r="Q42" s="13" t="s">
        <v>135</v>
      </c>
      <c r="R42" s="33">
        <v>206228.22</v>
      </c>
      <c r="T42" s="13" t="s">
        <v>140</v>
      </c>
      <c r="V42" s="33">
        <f>R42</f>
        <v>206228.22</v>
      </c>
    </row>
    <row r="43" spans="1:22">
      <c r="B43" s="33"/>
      <c r="D43" s="38"/>
      <c r="E43" s="33"/>
      <c r="F43" s="34"/>
      <c r="G43" s="38"/>
      <c r="H43" s="33"/>
      <c r="J43" s="38" t="s">
        <v>164</v>
      </c>
      <c r="K43" s="54">
        <v>-600</v>
      </c>
      <c r="M43" s="13" t="s">
        <v>167</v>
      </c>
      <c r="N43" s="33"/>
      <c r="Q43" s="36"/>
      <c r="R43" s="32"/>
      <c r="T43" s="13" t="s">
        <v>55</v>
      </c>
      <c r="V43" s="33">
        <f>B13</f>
        <v>144000</v>
      </c>
    </row>
    <row r="44" spans="1:22">
      <c r="B44" s="33"/>
      <c r="D44" s="38"/>
      <c r="E44" s="33"/>
      <c r="F44" s="34"/>
      <c r="G44" s="38"/>
      <c r="H44" s="33"/>
      <c r="J44" s="38"/>
      <c r="K44" s="33"/>
      <c r="N44" s="33"/>
      <c r="T44" s="13" t="s">
        <v>169</v>
      </c>
      <c r="V44" s="33">
        <v>-9000</v>
      </c>
    </row>
    <row r="45" spans="1:22">
      <c r="B45" s="33"/>
      <c r="D45" s="38"/>
      <c r="E45" s="33"/>
      <c r="F45" s="34"/>
      <c r="G45" s="38"/>
      <c r="H45" s="33"/>
      <c r="J45" s="38"/>
      <c r="K45" s="33"/>
      <c r="N45" s="33"/>
      <c r="T45" s="13" t="s">
        <v>152</v>
      </c>
      <c r="V45" s="33">
        <f>-(E13+K13+K24+K35+E35+K46+H46+E46+E57+H57)</f>
        <v>-56200.92</v>
      </c>
    </row>
    <row r="46" spans="1:22">
      <c r="B46" s="35">
        <f>SUM(B38:B45)</f>
        <v>6920.75</v>
      </c>
      <c r="D46" s="38"/>
      <c r="E46" s="35">
        <f>SUM(E38:E45)</f>
        <v>3400</v>
      </c>
      <c r="F46" s="34"/>
      <c r="G46" s="32"/>
      <c r="H46" s="35">
        <f>SUM(H38:H45)</f>
        <v>2691.5</v>
      </c>
      <c r="J46" s="32"/>
      <c r="K46" s="67">
        <f>SUM(K38:K45)</f>
        <v>25559</v>
      </c>
      <c r="N46" s="33"/>
      <c r="T46" s="13" t="s">
        <v>158</v>
      </c>
      <c r="V46" s="48">
        <v>-116</v>
      </c>
    </row>
    <row r="47" spans="1:22">
      <c r="D47" s="36"/>
      <c r="J47" s="36"/>
      <c r="N47" s="33"/>
      <c r="V47" s="33">
        <f>SUM(V3:V46)</f>
        <v>-116713.59000000001</v>
      </c>
    </row>
    <row r="48" spans="1:22" s="36" customFormat="1">
      <c r="C48" s="37"/>
      <c r="D48" s="31" t="s">
        <v>90</v>
      </c>
      <c r="E48" s="31" t="s">
        <v>10</v>
      </c>
      <c r="F48" s="37"/>
      <c r="G48" s="31" t="s">
        <v>91</v>
      </c>
      <c r="H48" s="31" t="s">
        <v>7</v>
      </c>
      <c r="I48" s="37"/>
      <c r="N48" s="33"/>
      <c r="Q48" s="13"/>
      <c r="R48" s="33"/>
      <c r="T48" s="13"/>
      <c r="U48" s="13"/>
      <c r="V48" s="13"/>
    </row>
    <row r="49" spans="1:22">
      <c r="D49" s="38"/>
      <c r="E49" s="33"/>
      <c r="G49" s="38" t="s">
        <v>68</v>
      </c>
      <c r="H49" s="33">
        <v>1165</v>
      </c>
      <c r="J49" s="36"/>
      <c r="N49" s="33"/>
      <c r="T49" s="36" t="s">
        <v>159</v>
      </c>
      <c r="U49" s="36"/>
      <c r="V49" s="48">
        <v>116713.59</v>
      </c>
    </row>
    <row r="50" spans="1:22">
      <c r="D50" s="38" t="s">
        <v>74</v>
      </c>
      <c r="E50" s="33">
        <v>299</v>
      </c>
      <c r="G50" s="38"/>
      <c r="H50" s="33"/>
      <c r="J50" s="36"/>
      <c r="N50" s="33"/>
      <c r="V50" s="33"/>
    </row>
    <row r="51" spans="1:22">
      <c r="D51" s="38" t="s">
        <v>75</v>
      </c>
      <c r="E51" s="33">
        <v>343.75</v>
      </c>
      <c r="G51" s="38"/>
      <c r="H51" s="33"/>
      <c r="J51" s="36"/>
      <c r="N51" s="33"/>
      <c r="V51" s="48">
        <f>SUM(V47:V50)</f>
        <v>0</v>
      </c>
    </row>
    <row r="52" spans="1:22">
      <c r="D52" s="38"/>
      <c r="E52" s="33"/>
      <c r="G52" s="38" t="s">
        <v>81</v>
      </c>
      <c r="H52" s="33">
        <v>1041</v>
      </c>
      <c r="J52" s="36"/>
      <c r="N52" s="33"/>
    </row>
    <row r="53" spans="1:22">
      <c r="D53" s="39"/>
      <c r="E53" s="33"/>
      <c r="G53" s="39"/>
      <c r="H53" s="33"/>
      <c r="J53" s="36"/>
      <c r="N53" s="33"/>
    </row>
    <row r="54" spans="1:22">
      <c r="D54" s="39"/>
      <c r="E54" s="33"/>
      <c r="G54" s="39"/>
      <c r="H54" s="33"/>
      <c r="J54" s="36"/>
      <c r="Q54" s="36"/>
      <c r="R54" s="32"/>
    </row>
    <row r="55" spans="1:22">
      <c r="D55" s="39"/>
      <c r="E55" s="33"/>
      <c r="G55" s="39"/>
      <c r="H55" s="33"/>
      <c r="J55" s="36"/>
      <c r="V55" s="33"/>
    </row>
    <row r="56" spans="1:22">
      <c r="D56" s="39"/>
      <c r="E56" s="33"/>
      <c r="G56" s="39"/>
      <c r="H56" s="33"/>
      <c r="J56" s="36"/>
    </row>
    <row r="57" spans="1:22">
      <c r="D57" s="33"/>
      <c r="E57" s="35">
        <f>SUM(E49:E56)</f>
        <v>642.75</v>
      </c>
      <c r="G57" s="33"/>
      <c r="H57" s="35">
        <f>SUM(H49:H56)</f>
        <v>2206</v>
      </c>
      <c r="J57" s="36"/>
    </row>
    <row r="58" spans="1:22">
      <c r="J58" s="36"/>
    </row>
    <row r="59" spans="1:22">
      <c r="J59" s="36"/>
    </row>
    <row r="60" spans="1:22">
      <c r="J60" s="36"/>
    </row>
    <row r="61" spans="1:22">
      <c r="A61" s="31"/>
      <c r="B61" s="31" t="s">
        <v>20</v>
      </c>
      <c r="D61" s="31"/>
      <c r="E61" s="31" t="s">
        <v>144</v>
      </c>
      <c r="J61" s="31"/>
      <c r="K61" s="31" t="s">
        <v>149</v>
      </c>
    </row>
    <row r="62" spans="1:22">
      <c r="B62" s="33">
        <v>315</v>
      </c>
      <c r="D62" s="55" t="s">
        <v>147</v>
      </c>
      <c r="E62" s="33">
        <v>50521.82</v>
      </c>
      <c r="J62" s="33"/>
      <c r="K62" s="33">
        <f>E62</f>
        <v>50521.82</v>
      </c>
    </row>
    <row r="63" spans="1:22">
      <c r="B63" s="54">
        <v>-484</v>
      </c>
      <c r="D63" s="55" t="s">
        <v>148</v>
      </c>
      <c r="E63" s="33">
        <v>148816.28</v>
      </c>
      <c r="J63" s="33"/>
      <c r="K63" s="33">
        <f>E63</f>
        <v>148816.28</v>
      </c>
    </row>
    <row r="64" spans="1:22">
      <c r="B64" s="54">
        <v>600</v>
      </c>
      <c r="D64" s="55" t="s">
        <v>36</v>
      </c>
      <c r="E64" s="33">
        <v>-73.13</v>
      </c>
      <c r="J64" s="33" t="s">
        <v>150</v>
      </c>
      <c r="K64" s="33">
        <v>-198496</v>
      </c>
    </row>
    <row r="65" spans="2:11">
      <c r="D65" s="55" t="s">
        <v>145</v>
      </c>
      <c r="E65" s="33">
        <v>42.5</v>
      </c>
      <c r="J65" s="33"/>
      <c r="K65" s="33"/>
    </row>
    <row r="66" spans="2:11">
      <c r="D66" s="39" t="s">
        <v>146</v>
      </c>
      <c r="E66" s="33"/>
      <c r="J66" s="33"/>
      <c r="K66" s="33"/>
    </row>
    <row r="67" spans="2:11">
      <c r="D67" s="39"/>
      <c r="E67" s="33"/>
      <c r="J67" s="33"/>
      <c r="K67" s="33"/>
    </row>
    <row r="68" spans="2:11">
      <c r="D68" s="39"/>
      <c r="E68" s="33"/>
      <c r="J68" s="33"/>
      <c r="K68" s="33"/>
    </row>
    <row r="69" spans="2:11">
      <c r="D69" s="39"/>
      <c r="E69" s="33"/>
    </row>
    <row r="70" spans="2:11">
      <c r="B70" s="56">
        <f>SUM(B62:B69)</f>
        <v>431</v>
      </c>
      <c r="D70" s="33"/>
      <c r="E70" s="35">
        <f>SUM(E62:E69)</f>
        <v>199307.47</v>
      </c>
      <c r="K70" s="35">
        <f>SUM(K62:K69)</f>
        <v>842.10000000000582</v>
      </c>
    </row>
    <row r="77" spans="2:11">
      <c r="B77" s="54">
        <v>-484</v>
      </c>
    </row>
    <row r="78" spans="2:11">
      <c r="B78" s="54">
        <v>600</v>
      </c>
    </row>
    <row r="79" spans="2:11">
      <c r="B79" s="35">
        <f>SUM(B77:B78)</f>
        <v>116</v>
      </c>
      <c r="D79" s="13" t="s">
        <v>156</v>
      </c>
    </row>
    <row r="81" spans="2:2">
      <c r="B81" s="65" t="s">
        <v>157</v>
      </c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0"/>
  <sheetViews>
    <sheetView topLeftCell="A22" workbookViewId="0">
      <selection activeCell="O47" sqref="O47"/>
    </sheetView>
  </sheetViews>
  <sheetFormatPr defaultRowHeight="12.75"/>
  <cols>
    <col min="1" max="1" width="32.140625" customWidth="1"/>
    <col min="2" max="2" width="9.140625" style="2"/>
    <col min="3" max="3" width="2.7109375" customWidth="1"/>
    <col min="4" max="4" width="9.140625" style="2"/>
    <col min="5" max="5" width="2.7109375" customWidth="1"/>
    <col min="6" max="6" width="9.140625" style="2"/>
    <col min="7" max="7" width="2.7109375" style="2" customWidth="1"/>
    <col min="8" max="8" width="9.140625" style="2"/>
    <col min="9" max="9" width="2.7109375" style="2" customWidth="1"/>
    <col min="10" max="10" width="9.140625" style="2"/>
    <col min="11" max="11" width="2.7109375" style="2" customWidth="1"/>
    <col min="12" max="13" width="9.140625" style="2"/>
  </cols>
  <sheetData>
    <row r="1" spans="1:13" ht="15.75">
      <c r="A1" s="12" t="s">
        <v>153</v>
      </c>
      <c r="B1" s="3"/>
      <c r="C1" s="4"/>
      <c r="D1" s="3"/>
      <c r="E1" s="5"/>
      <c r="F1" s="3"/>
      <c r="G1" s="3"/>
      <c r="H1" s="3"/>
      <c r="I1" s="3"/>
      <c r="J1" s="3"/>
      <c r="L1" s="3"/>
    </row>
    <row r="2" spans="1:13">
      <c r="A2" s="11"/>
      <c r="B2" s="7"/>
      <c r="C2" s="11"/>
      <c r="D2" s="7"/>
      <c r="E2" s="6"/>
      <c r="F2" s="7"/>
      <c r="G2" s="7"/>
      <c r="H2" s="7"/>
      <c r="I2" s="7"/>
      <c r="J2" s="7"/>
      <c r="L2" s="7"/>
    </row>
    <row r="3" spans="1:13">
      <c r="A3" s="11"/>
      <c r="B3" s="3"/>
      <c r="C3" s="11"/>
      <c r="D3" s="3"/>
      <c r="E3" s="6"/>
      <c r="F3" s="3"/>
      <c r="G3" s="7"/>
      <c r="H3" s="3"/>
      <c r="I3" s="7"/>
      <c r="J3" s="3"/>
      <c r="K3" s="7"/>
      <c r="L3" s="3"/>
    </row>
    <row r="4" spans="1:13">
      <c r="A4" s="13"/>
      <c r="B4" s="58" t="s">
        <v>142</v>
      </c>
      <c r="C4" s="13"/>
      <c r="D4" s="14" t="s">
        <v>34</v>
      </c>
      <c r="E4" s="13"/>
      <c r="F4" s="14" t="s">
        <v>50</v>
      </c>
      <c r="G4" s="15"/>
      <c r="H4" s="14" t="s">
        <v>53</v>
      </c>
      <c r="I4" s="15"/>
      <c r="J4" s="14" t="s">
        <v>52</v>
      </c>
      <c r="K4" s="15"/>
      <c r="L4" s="14" t="s">
        <v>51</v>
      </c>
      <c r="M4" s="15"/>
    </row>
    <row r="5" spans="1:13">
      <c r="A5" s="16" t="s">
        <v>4</v>
      </c>
      <c r="B5" s="59"/>
      <c r="C5" s="16"/>
      <c r="D5" s="15"/>
      <c r="E5" s="13"/>
      <c r="F5" s="15"/>
      <c r="G5" s="15"/>
      <c r="H5" s="15"/>
      <c r="I5" s="15"/>
      <c r="J5" s="15"/>
      <c r="K5" s="15"/>
      <c r="L5" s="15"/>
      <c r="M5" s="15"/>
    </row>
    <row r="6" spans="1:13">
      <c r="A6" s="13" t="s">
        <v>0</v>
      </c>
      <c r="B6" s="59">
        <f>'Kont-ark'!B13</f>
        <v>144000</v>
      </c>
      <c r="C6" s="13"/>
      <c r="D6" s="15">
        <f>3360+54300+54300</f>
        <v>111960</v>
      </c>
      <c r="E6" s="13"/>
      <c r="F6" s="15">
        <v>108000</v>
      </c>
      <c r="G6" s="15"/>
      <c r="H6" s="15">
        <v>131250</v>
      </c>
      <c r="I6" s="15"/>
      <c r="J6" s="15">
        <v>131250</v>
      </c>
      <c r="K6" s="15"/>
      <c r="L6" s="15">
        <v>131250</v>
      </c>
      <c r="M6" s="15"/>
    </row>
    <row r="7" spans="1:13">
      <c r="A7" s="13" t="s">
        <v>1</v>
      </c>
      <c r="B7" s="59">
        <f>'Kont-ark'!B24</f>
        <v>8400</v>
      </c>
      <c r="C7" s="13"/>
      <c r="D7" s="15">
        <f>1200+400+800+1200+2800+1200+800+400+400</f>
        <v>9200</v>
      </c>
      <c r="E7" s="13"/>
      <c r="F7" s="15">
        <v>10000</v>
      </c>
      <c r="G7" s="15"/>
      <c r="H7" s="15">
        <v>10000</v>
      </c>
      <c r="I7" s="15"/>
      <c r="J7" s="15">
        <v>10000</v>
      </c>
      <c r="K7" s="15"/>
      <c r="L7" s="15">
        <v>10000</v>
      </c>
      <c r="M7" s="15"/>
    </row>
    <row r="8" spans="1:13">
      <c r="A8" s="13" t="s">
        <v>37</v>
      </c>
      <c r="B8" s="59">
        <f>'Kont-ark'!B35+'Kont-ark'!B46</f>
        <v>6920.91</v>
      </c>
      <c r="C8" s="13"/>
      <c r="D8" s="15">
        <f>4557+5</f>
        <v>4562</v>
      </c>
      <c r="E8" s="13"/>
      <c r="F8" s="15">
        <v>5000</v>
      </c>
      <c r="G8" s="15"/>
      <c r="H8" s="15">
        <v>5000</v>
      </c>
      <c r="I8" s="15"/>
      <c r="J8" s="15">
        <v>5000</v>
      </c>
      <c r="K8" s="15"/>
      <c r="L8" s="15">
        <v>5000</v>
      </c>
      <c r="M8" s="15"/>
    </row>
    <row r="9" spans="1:13" s="6" customFormat="1">
      <c r="A9" s="17" t="s">
        <v>35</v>
      </c>
      <c r="B9" s="60">
        <f>'Kont-ark'!K70</f>
        <v>842.10000000000582</v>
      </c>
      <c r="C9" s="17"/>
      <c r="D9" s="18">
        <f>50673+147823-192243</f>
        <v>6253</v>
      </c>
      <c r="E9" s="17"/>
      <c r="F9" s="18">
        <v>0</v>
      </c>
      <c r="G9" s="18"/>
      <c r="H9" s="18">
        <v>0</v>
      </c>
      <c r="I9" s="18"/>
      <c r="J9" s="18">
        <v>0</v>
      </c>
      <c r="K9" s="18"/>
      <c r="L9" s="18">
        <v>0</v>
      </c>
      <c r="M9" s="18"/>
    </row>
    <row r="10" spans="1:13">
      <c r="A10" s="13" t="s">
        <v>3</v>
      </c>
      <c r="B10" s="61"/>
      <c r="C10" s="13"/>
      <c r="D10" s="19"/>
      <c r="E10" s="13"/>
      <c r="F10" s="19">
        <v>5000</v>
      </c>
      <c r="G10" s="15"/>
      <c r="H10" s="19">
        <v>5000</v>
      </c>
      <c r="I10" s="15"/>
      <c r="J10" s="19">
        <v>5000</v>
      </c>
      <c r="K10" s="15"/>
      <c r="L10" s="19">
        <v>5000</v>
      </c>
      <c r="M10" s="15"/>
    </row>
    <row r="11" spans="1:13" s="1" customFormat="1">
      <c r="A11" s="16" t="s">
        <v>22</v>
      </c>
      <c r="B11" s="62">
        <f>SUM(B6:B10)</f>
        <v>160163.01</v>
      </c>
      <c r="C11" s="16"/>
      <c r="D11" s="20">
        <f>SUM(D6:D10)</f>
        <v>131975</v>
      </c>
      <c r="E11" s="16"/>
      <c r="F11" s="20">
        <f>SUM(F6:F10)</f>
        <v>128000</v>
      </c>
      <c r="G11" s="21"/>
      <c r="H11" s="20">
        <f>SUM(H6:H10)</f>
        <v>151250</v>
      </c>
      <c r="I11" s="21"/>
      <c r="J11" s="20">
        <f>SUM(J6:J10)</f>
        <v>151250</v>
      </c>
      <c r="K11" s="21"/>
      <c r="L11" s="20">
        <f>SUM(L6:L10)</f>
        <v>151250</v>
      </c>
      <c r="M11" s="21"/>
    </row>
    <row r="12" spans="1:13">
      <c r="A12" s="13"/>
      <c r="B12" s="59"/>
      <c r="C12" s="13"/>
      <c r="D12" s="15"/>
      <c r="E12" s="13"/>
      <c r="F12" s="15"/>
      <c r="G12" s="15"/>
      <c r="H12" s="15"/>
      <c r="I12" s="15"/>
      <c r="J12" s="15"/>
      <c r="K12" s="15"/>
      <c r="L12" s="15"/>
      <c r="M12" s="15"/>
    </row>
    <row r="13" spans="1:13">
      <c r="A13" s="16" t="s">
        <v>5</v>
      </c>
      <c r="B13" s="59"/>
      <c r="C13" s="16"/>
      <c r="D13" s="15"/>
      <c r="E13" s="13"/>
      <c r="F13" s="15"/>
      <c r="G13" s="15"/>
      <c r="H13" s="15"/>
      <c r="I13" s="15"/>
      <c r="J13" s="15"/>
      <c r="K13" s="15"/>
      <c r="L13" s="15"/>
      <c r="M13" s="15"/>
    </row>
    <row r="14" spans="1:13">
      <c r="A14" s="13" t="s">
        <v>6</v>
      </c>
      <c r="B14" s="59">
        <f>'Kont-ark'!E13</f>
        <v>4743</v>
      </c>
      <c r="C14" s="13"/>
      <c r="D14" s="15">
        <v>6012</v>
      </c>
      <c r="E14" s="13"/>
      <c r="F14" s="15">
        <v>3000</v>
      </c>
      <c r="G14" s="15"/>
      <c r="H14" s="15">
        <v>3000</v>
      </c>
      <c r="I14" s="15"/>
      <c r="J14" s="15">
        <v>3000</v>
      </c>
      <c r="K14" s="15"/>
      <c r="L14" s="15">
        <v>3000</v>
      </c>
      <c r="M14" s="15"/>
    </row>
    <row r="15" spans="1:13">
      <c r="A15" s="13" t="s">
        <v>7</v>
      </c>
      <c r="B15" s="59">
        <f>'Kont-ark'!H57</f>
        <v>2206</v>
      </c>
      <c r="C15" s="13"/>
      <c r="D15" s="15">
        <f>2693+1225+2243</f>
        <v>6161</v>
      </c>
      <c r="E15" s="13"/>
      <c r="F15" s="15">
        <v>8000</v>
      </c>
      <c r="G15" s="15"/>
      <c r="H15" s="15">
        <v>8000</v>
      </c>
      <c r="I15" s="15"/>
      <c r="J15" s="15">
        <v>8000</v>
      </c>
      <c r="K15" s="15"/>
      <c r="L15" s="15">
        <v>8000</v>
      </c>
      <c r="M15" s="15"/>
    </row>
    <row r="16" spans="1:13">
      <c r="A16" s="13" t="s">
        <v>8</v>
      </c>
      <c r="B16" s="59">
        <f>'Kont-ark'!E35</f>
        <v>7500</v>
      </c>
      <c r="C16" s="13"/>
      <c r="D16" s="15">
        <f>28000+2000+345+1500+1500+1500+1500+1500</f>
        <v>37845</v>
      </c>
      <c r="E16" s="13"/>
      <c r="F16" s="15">
        <v>10000</v>
      </c>
      <c r="G16" s="15"/>
      <c r="H16" s="15">
        <v>10000</v>
      </c>
      <c r="I16" s="15"/>
      <c r="J16" s="15">
        <v>10000</v>
      </c>
      <c r="K16" s="15"/>
      <c r="L16" s="15">
        <v>10000</v>
      </c>
      <c r="M16" s="15"/>
    </row>
    <row r="17" spans="1:13">
      <c r="A17" s="13" t="s">
        <v>9</v>
      </c>
      <c r="B17" s="59">
        <f>'Kont-ark'!E46</f>
        <v>3400</v>
      </c>
      <c r="C17" s="13"/>
      <c r="D17" s="15">
        <v>0</v>
      </c>
      <c r="E17" s="13"/>
      <c r="F17" s="15">
        <v>2000</v>
      </c>
      <c r="G17" s="15"/>
      <c r="H17" s="15">
        <v>2000</v>
      </c>
      <c r="I17" s="15"/>
      <c r="J17" s="15">
        <v>2000</v>
      </c>
      <c r="K17" s="15"/>
      <c r="L17" s="15">
        <v>2000</v>
      </c>
      <c r="M17" s="15"/>
    </row>
    <row r="18" spans="1:13">
      <c r="A18" s="13" t="s">
        <v>10</v>
      </c>
      <c r="B18" s="59">
        <f>'Kont-ark'!E57</f>
        <v>642.75</v>
      </c>
      <c r="C18" s="13"/>
      <c r="D18" s="15">
        <v>0</v>
      </c>
      <c r="E18" s="13"/>
      <c r="F18" s="15">
        <v>500</v>
      </c>
      <c r="G18" s="15"/>
      <c r="H18" s="15">
        <v>500</v>
      </c>
      <c r="I18" s="15"/>
      <c r="J18" s="15">
        <v>500</v>
      </c>
      <c r="K18" s="15"/>
      <c r="L18" s="15">
        <v>500</v>
      </c>
      <c r="M18" s="15"/>
    </row>
    <row r="19" spans="1:13">
      <c r="A19" s="13" t="s">
        <v>36</v>
      </c>
      <c r="B19" s="59">
        <f>'Kont-ark'!H24</f>
        <v>1128.5</v>
      </c>
      <c r="C19" s="13"/>
      <c r="D19" s="15">
        <f>27+37+7+117+7+14+7+7+7+35+7+14+7+7+21+110+75+75+75+75</f>
        <v>731</v>
      </c>
      <c r="E19" s="13"/>
      <c r="F19" s="15">
        <v>1000</v>
      </c>
      <c r="G19" s="15"/>
      <c r="H19" s="15">
        <v>1000</v>
      </c>
      <c r="I19" s="15"/>
      <c r="J19" s="15">
        <v>1000</v>
      </c>
      <c r="K19" s="15"/>
      <c r="L19" s="15">
        <v>1000</v>
      </c>
      <c r="M19" s="15"/>
    </row>
    <row r="20" spans="1:13">
      <c r="A20" s="13" t="s">
        <v>32</v>
      </c>
      <c r="B20" s="59">
        <f>'Kont-ark'!H35</f>
        <v>9000</v>
      </c>
      <c r="C20" s="13"/>
      <c r="D20" s="15">
        <f>3393+3393+1+1</f>
        <v>6788</v>
      </c>
      <c r="E20" s="13" t="s">
        <v>39</v>
      </c>
      <c r="F20" s="15">
        <v>7000</v>
      </c>
      <c r="G20" s="15"/>
      <c r="H20" s="15">
        <v>7000</v>
      </c>
      <c r="I20" s="15"/>
      <c r="J20" s="15">
        <v>7000</v>
      </c>
      <c r="K20" s="15"/>
      <c r="L20" s="15">
        <v>7000</v>
      </c>
      <c r="M20" s="15"/>
    </row>
    <row r="21" spans="1:13">
      <c r="A21" s="13" t="s">
        <v>11</v>
      </c>
      <c r="B21" s="59">
        <f>'Kont-ark'!H46</f>
        <v>2691.5</v>
      </c>
      <c r="C21" s="13"/>
      <c r="D21" s="15">
        <v>2576</v>
      </c>
      <c r="E21" s="13"/>
      <c r="F21" s="15">
        <v>3000</v>
      </c>
      <c r="G21" s="15"/>
      <c r="H21" s="15">
        <v>3000</v>
      </c>
      <c r="I21" s="15"/>
      <c r="J21" s="15">
        <v>3000</v>
      </c>
      <c r="K21" s="15"/>
      <c r="L21" s="15">
        <v>3000</v>
      </c>
      <c r="M21" s="15"/>
    </row>
    <row r="22" spans="1:13">
      <c r="A22" s="13" t="s">
        <v>151</v>
      </c>
      <c r="B22" s="59">
        <f>'Kont-ark'!K13</f>
        <v>1996.88</v>
      </c>
      <c r="C22" s="13"/>
      <c r="D22" s="15"/>
      <c r="E22" s="13"/>
      <c r="F22" s="15">
        <v>5000</v>
      </c>
      <c r="G22" s="15"/>
      <c r="H22" s="15">
        <v>5000</v>
      </c>
      <c r="I22" s="15"/>
      <c r="J22" s="15">
        <v>5000</v>
      </c>
      <c r="K22" s="15"/>
      <c r="L22" s="15">
        <v>5000</v>
      </c>
      <c r="M22" s="15"/>
    </row>
    <row r="23" spans="1:13">
      <c r="A23" s="13" t="s">
        <v>13</v>
      </c>
      <c r="B23" s="59">
        <f>'Kont-ark'!K24</f>
        <v>4410.75</v>
      </c>
      <c r="C23" s="13"/>
      <c r="D23" s="15">
        <v>5312</v>
      </c>
      <c r="E23" s="13"/>
      <c r="F23" s="15">
        <v>8000</v>
      </c>
      <c r="G23" s="15"/>
      <c r="H23" s="15">
        <v>8000</v>
      </c>
      <c r="I23" s="15"/>
      <c r="J23" s="15">
        <v>8000</v>
      </c>
      <c r="K23" s="15"/>
      <c r="L23" s="15">
        <v>8000</v>
      </c>
      <c r="M23" s="15"/>
    </row>
    <row r="24" spans="1:13">
      <c r="A24" s="13" t="s">
        <v>14</v>
      </c>
      <c r="B24" s="59">
        <v>0</v>
      </c>
      <c r="C24" s="13"/>
      <c r="D24" s="15">
        <v>0</v>
      </c>
      <c r="E24" s="13"/>
      <c r="F24" s="15">
        <v>0</v>
      </c>
      <c r="G24" s="15"/>
      <c r="H24" s="15">
        <v>0</v>
      </c>
      <c r="I24" s="15"/>
      <c r="J24" s="15">
        <v>0</v>
      </c>
      <c r="K24" s="15"/>
      <c r="L24" s="15">
        <v>0</v>
      </c>
      <c r="M24" s="15"/>
    </row>
    <row r="25" spans="1:13">
      <c r="A25" s="13" t="s">
        <v>15</v>
      </c>
      <c r="B25" s="59">
        <f>'Kont-ark'!K35</f>
        <v>3051.04</v>
      </c>
      <c r="C25" s="13"/>
      <c r="D25" s="15">
        <f>5447+1180+566+375+747</f>
        <v>8315</v>
      </c>
      <c r="E25" s="13"/>
      <c r="F25" s="15">
        <v>5000</v>
      </c>
      <c r="G25" s="15"/>
      <c r="H25" s="15">
        <v>5000</v>
      </c>
      <c r="I25" s="15"/>
      <c r="J25" s="15">
        <v>5000</v>
      </c>
      <c r="K25" s="15"/>
      <c r="L25" s="15">
        <v>5000</v>
      </c>
      <c r="M25" s="15"/>
    </row>
    <row r="26" spans="1:13">
      <c r="A26" s="13" t="s">
        <v>16</v>
      </c>
      <c r="B26" s="59">
        <f>'Kont-ark'!K46</f>
        <v>25559</v>
      </c>
      <c r="C26" s="13"/>
      <c r="D26" s="15">
        <f>1950+264+500+5250+3765</f>
        <v>11729</v>
      </c>
      <c r="E26" s="13"/>
      <c r="F26" s="15">
        <v>10000</v>
      </c>
      <c r="G26" s="15"/>
      <c r="H26" s="15">
        <v>10000</v>
      </c>
      <c r="I26" s="15"/>
      <c r="J26" s="15">
        <v>10000</v>
      </c>
      <c r="K26" s="15"/>
      <c r="L26" s="15">
        <v>10000</v>
      </c>
      <c r="M26" s="15"/>
    </row>
    <row r="27" spans="1:13">
      <c r="A27" s="13" t="s">
        <v>17</v>
      </c>
      <c r="B27" s="59">
        <v>0</v>
      </c>
      <c r="C27" s="13"/>
      <c r="D27" s="15">
        <v>0</v>
      </c>
      <c r="E27" s="13"/>
      <c r="F27" s="15">
        <v>10000</v>
      </c>
      <c r="G27" s="15"/>
      <c r="H27" s="15">
        <v>10000</v>
      </c>
      <c r="I27" s="15"/>
      <c r="J27" s="15">
        <v>10000</v>
      </c>
      <c r="K27" s="15"/>
      <c r="L27" s="15">
        <v>10000</v>
      </c>
      <c r="M27" s="15"/>
    </row>
    <row r="28" spans="1:13">
      <c r="A28" s="13" t="s">
        <v>33</v>
      </c>
      <c r="B28" s="61">
        <f>'Kont-ark'!H13</f>
        <v>31933.31</v>
      </c>
      <c r="C28" s="13"/>
      <c r="D28" s="19">
        <f>8160+8514+9724+11517</f>
        <v>37915</v>
      </c>
      <c r="E28" s="13"/>
      <c r="F28" s="19">
        <v>50000</v>
      </c>
      <c r="G28" s="15"/>
      <c r="H28" s="19">
        <v>60000</v>
      </c>
      <c r="I28" s="15"/>
      <c r="J28" s="19">
        <v>60000</v>
      </c>
      <c r="K28" s="15"/>
      <c r="L28" s="19">
        <v>60000</v>
      </c>
      <c r="M28" s="15"/>
    </row>
    <row r="29" spans="1:13" s="1" customFormat="1">
      <c r="A29" s="16" t="s">
        <v>22</v>
      </c>
      <c r="B29" s="62">
        <f>SUM(B14:B28)</f>
        <v>98262.73</v>
      </c>
      <c r="C29" s="16"/>
      <c r="D29" s="20">
        <f>SUM(D14:D28)</f>
        <v>123384</v>
      </c>
      <c r="E29" s="16"/>
      <c r="F29" s="20">
        <f>SUM(F14:F28)</f>
        <v>122500</v>
      </c>
      <c r="G29" s="21"/>
      <c r="H29" s="20">
        <f>SUM(H14:H28)</f>
        <v>132500</v>
      </c>
      <c r="I29" s="21"/>
      <c r="J29" s="20">
        <f>SUM(J14:J28)</f>
        <v>132500</v>
      </c>
      <c r="K29" s="21"/>
      <c r="L29" s="20">
        <f>SUM(L14:L28)</f>
        <v>132500</v>
      </c>
      <c r="M29" s="21"/>
    </row>
    <row r="30" spans="1:13">
      <c r="A30" s="13"/>
      <c r="B30" s="59"/>
      <c r="C30" s="13"/>
      <c r="D30" s="15"/>
      <c r="E30" s="13"/>
      <c r="F30" s="15"/>
      <c r="G30" s="15"/>
      <c r="H30" s="15"/>
      <c r="I30" s="15"/>
      <c r="J30" s="15"/>
      <c r="K30" s="15"/>
      <c r="L30" s="15"/>
      <c r="M30" s="15"/>
    </row>
    <row r="31" spans="1:13" s="1" customFormat="1">
      <c r="A31" s="16" t="s">
        <v>18</v>
      </c>
      <c r="B31" s="62">
        <f>B11-B29</f>
        <v>61900.280000000013</v>
      </c>
      <c r="C31" s="16"/>
      <c r="D31" s="20">
        <f>D11-D29</f>
        <v>8591</v>
      </c>
      <c r="E31" s="16"/>
      <c r="F31" s="20">
        <f>F11-F29</f>
        <v>5500</v>
      </c>
      <c r="G31" s="21"/>
      <c r="H31" s="20">
        <f>H11-H29</f>
        <v>18750</v>
      </c>
      <c r="I31" s="21"/>
      <c r="J31" s="20">
        <f>J11-J29</f>
        <v>18750</v>
      </c>
      <c r="K31" s="21"/>
      <c r="L31" s="20">
        <f>L11-L29</f>
        <v>18750</v>
      </c>
      <c r="M31" s="21"/>
    </row>
    <row r="32" spans="1:13">
      <c r="A32" s="13"/>
      <c r="B32" s="59"/>
      <c r="C32" s="13"/>
      <c r="D32" s="15"/>
      <c r="E32" s="13"/>
      <c r="F32" s="15"/>
      <c r="G32" s="15"/>
      <c r="H32" s="15"/>
      <c r="I32" s="15"/>
      <c r="J32" s="15"/>
      <c r="K32" s="15"/>
      <c r="L32" s="15"/>
      <c r="M32" s="15"/>
    </row>
    <row r="33" spans="1:15">
      <c r="A33" s="13"/>
      <c r="B33" s="59"/>
      <c r="C33" s="13"/>
      <c r="D33" s="15"/>
      <c r="E33" s="13"/>
      <c r="F33" s="15"/>
      <c r="G33" s="15"/>
      <c r="H33" s="15"/>
      <c r="I33" s="15"/>
      <c r="J33" s="15"/>
      <c r="K33" s="15"/>
      <c r="L33" s="15"/>
      <c r="M33" s="15"/>
    </row>
    <row r="34" spans="1:15" s="1" customFormat="1">
      <c r="A34" s="16" t="s">
        <v>26</v>
      </c>
      <c r="B34" s="63"/>
      <c r="C34" s="16"/>
      <c r="D34" s="21"/>
      <c r="E34" s="16"/>
      <c r="F34" s="21"/>
      <c r="G34" s="21"/>
      <c r="H34" s="21"/>
      <c r="I34" s="21"/>
      <c r="J34" s="21"/>
      <c r="K34" s="21"/>
      <c r="L34" s="21"/>
      <c r="M34" s="21"/>
    </row>
    <row r="35" spans="1:15">
      <c r="A35" s="13" t="s">
        <v>19</v>
      </c>
      <c r="B35" s="59">
        <f>Giro!D51</f>
        <v>11262.19</v>
      </c>
      <c r="C35" s="13"/>
      <c r="D35" s="25">
        <v>3162</v>
      </c>
      <c r="E35" s="13"/>
      <c r="F35" s="15">
        <v>5000</v>
      </c>
      <c r="G35" s="15"/>
      <c r="H35" s="15">
        <v>5000</v>
      </c>
      <c r="I35" s="15"/>
      <c r="J35" s="15">
        <v>5000</v>
      </c>
      <c r="K35" s="15"/>
      <c r="L35" s="15">
        <v>5000</v>
      </c>
      <c r="M35" s="15"/>
    </row>
    <row r="36" spans="1:15">
      <c r="A36" s="13" t="s">
        <v>20</v>
      </c>
      <c r="B36" s="59">
        <f>'Kont-ark'!B70+31</f>
        <v>462</v>
      </c>
      <c r="C36" s="13"/>
      <c r="D36" s="15">
        <v>315</v>
      </c>
      <c r="E36" s="13"/>
      <c r="F36" s="15">
        <v>200</v>
      </c>
      <c r="G36" s="15"/>
      <c r="H36" s="15">
        <v>200</v>
      </c>
      <c r="I36" s="15"/>
      <c r="J36" s="15">
        <v>200</v>
      </c>
      <c r="K36" s="15"/>
      <c r="L36" s="15">
        <v>200</v>
      </c>
      <c r="M36" s="15"/>
    </row>
    <row r="37" spans="1:15">
      <c r="A37" s="13" t="s">
        <v>21</v>
      </c>
      <c r="B37" s="61">
        <v>0</v>
      </c>
      <c r="C37" s="13"/>
      <c r="D37" s="19">
        <f>50673+147823</f>
        <v>198496</v>
      </c>
      <c r="E37" s="13"/>
      <c r="F37" s="19">
        <v>200000</v>
      </c>
      <c r="G37" s="15"/>
      <c r="H37" s="19">
        <v>200000</v>
      </c>
      <c r="I37" s="15"/>
      <c r="J37" s="19">
        <v>200000</v>
      </c>
      <c r="K37" s="15"/>
      <c r="L37" s="19">
        <v>200000</v>
      </c>
      <c r="M37" s="15"/>
    </row>
    <row r="38" spans="1:15" s="1" customFormat="1">
      <c r="A38" s="16" t="s">
        <v>22</v>
      </c>
      <c r="B38" s="64">
        <f>SUM(B35:B37)</f>
        <v>11724.19</v>
      </c>
      <c r="C38" s="16"/>
      <c r="D38" s="22">
        <f>SUM(D35:D37)</f>
        <v>201973</v>
      </c>
      <c r="E38" s="16"/>
      <c r="F38" s="22">
        <f>SUM(F35:F37)</f>
        <v>205200</v>
      </c>
      <c r="G38" s="21"/>
      <c r="H38" s="22">
        <f>SUM(H35:H37)</f>
        <v>205200</v>
      </c>
      <c r="I38" s="21"/>
      <c r="J38" s="22">
        <f>SUM(J35:J37)</f>
        <v>205200</v>
      </c>
      <c r="K38" s="21"/>
      <c r="L38" s="22">
        <f>SUM(L35:L37)</f>
        <v>205200</v>
      </c>
      <c r="M38" s="21"/>
    </row>
    <row r="39" spans="1:15">
      <c r="A39" s="13"/>
      <c r="B39" s="59"/>
      <c r="C39" s="13"/>
      <c r="D39" s="15"/>
      <c r="E39" s="13"/>
      <c r="F39" s="15"/>
      <c r="G39" s="15"/>
      <c r="H39" s="15"/>
      <c r="I39" s="15"/>
      <c r="J39" s="15"/>
      <c r="K39" s="15"/>
      <c r="L39" s="15"/>
      <c r="M39" s="15"/>
    </row>
    <row r="40" spans="1:15">
      <c r="A40" s="16" t="s">
        <v>27</v>
      </c>
      <c r="B40" s="59"/>
      <c r="C40" s="16"/>
      <c r="D40" s="15"/>
      <c r="E40" s="13"/>
      <c r="F40" s="15"/>
      <c r="G40" s="15"/>
      <c r="H40" s="15"/>
      <c r="I40" s="15"/>
      <c r="J40" s="15"/>
      <c r="K40" s="15"/>
      <c r="L40" s="15"/>
      <c r="M40" s="15"/>
    </row>
    <row r="41" spans="1:15">
      <c r="A41" s="13" t="s">
        <v>28</v>
      </c>
      <c r="B41" s="59">
        <f>B48</f>
        <v>-104989.71999999999</v>
      </c>
      <c r="C41" s="13"/>
      <c r="D41" s="15">
        <f>D48</f>
        <v>-166890</v>
      </c>
      <c r="E41" s="13"/>
      <c r="F41" s="15">
        <f>F48</f>
        <v>-169981</v>
      </c>
      <c r="G41" s="15"/>
      <c r="H41" s="15">
        <f>H48</f>
        <v>-148140</v>
      </c>
      <c r="I41" s="15"/>
      <c r="J41" s="15">
        <f>J48</f>
        <v>-129390</v>
      </c>
      <c r="K41" s="15"/>
      <c r="L41" s="15">
        <f>L48</f>
        <v>-110640</v>
      </c>
      <c r="M41" s="15"/>
      <c r="O41" s="2"/>
    </row>
    <row r="42" spans="1:15">
      <c r="A42" s="13" t="s">
        <v>2</v>
      </c>
      <c r="B42" s="59">
        <v>116713.59</v>
      </c>
      <c r="C42" s="13"/>
      <c r="D42" s="15">
        <v>368863</v>
      </c>
      <c r="E42" s="13"/>
      <c r="F42" s="19">
        <v>375181</v>
      </c>
      <c r="G42" s="15"/>
      <c r="H42" s="19">
        <v>353340</v>
      </c>
      <c r="I42" s="15"/>
      <c r="J42" s="19">
        <v>334590</v>
      </c>
      <c r="K42" s="15"/>
      <c r="L42" s="19">
        <v>315840</v>
      </c>
      <c r="M42" s="15"/>
    </row>
    <row r="43" spans="1:15" s="1" customFormat="1">
      <c r="A43" s="16" t="s">
        <v>22</v>
      </c>
      <c r="B43" s="64">
        <f>SUM(B41:B42)</f>
        <v>11723.87000000001</v>
      </c>
      <c r="C43" s="16"/>
      <c r="D43" s="22">
        <f>SUM(D41:D42)</f>
        <v>201973</v>
      </c>
      <c r="E43" s="16"/>
      <c r="F43" s="22">
        <f>SUM(F41:F42)</f>
        <v>205200</v>
      </c>
      <c r="G43" s="21"/>
      <c r="H43" s="22">
        <f>SUM(H41:H42)</f>
        <v>205200</v>
      </c>
      <c r="I43" s="21"/>
      <c r="J43" s="22">
        <f>SUM(J41:J42)</f>
        <v>205200</v>
      </c>
      <c r="K43" s="21"/>
      <c r="L43" s="22">
        <f>SUM(L41:L42)</f>
        <v>205200</v>
      </c>
      <c r="M43" s="21"/>
    </row>
    <row r="44" spans="1:15">
      <c r="A44" s="13"/>
      <c r="B44" s="59"/>
      <c r="C44" s="13"/>
      <c r="D44" s="15"/>
      <c r="E44" s="13"/>
      <c r="F44" s="15"/>
      <c r="G44" s="15"/>
      <c r="H44" s="15"/>
      <c r="I44" s="15"/>
      <c r="J44" s="15"/>
      <c r="K44" s="15"/>
      <c r="L44" s="15"/>
      <c r="M44" s="15"/>
    </row>
    <row r="45" spans="1:15" s="1" customFormat="1">
      <c r="A45" s="16" t="s">
        <v>38</v>
      </c>
      <c r="B45" s="63"/>
      <c r="C45" s="16"/>
      <c r="D45" s="21"/>
      <c r="E45" s="16"/>
      <c r="F45" s="21"/>
      <c r="G45" s="21"/>
      <c r="H45" s="21"/>
      <c r="I45" s="21"/>
      <c r="J45" s="21"/>
      <c r="K45" s="21"/>
      <c r="L45" s="21"/>
      <c r="M45" s="21"/>
    </row>
    <row r="46" spans="1:15">
      <c r="A46" s="13" t="s">
        <v>29</v>
      </c>
      <c r="B46" s="59">
        <v>-166890</v>
      </c>
      <c r="C46" s="13"/>
      <c r="D46" s="15">
        <v>-175481</v>
      </c>
      <c r="E46" s="13"/>
      <c r="F46" s="15">
        <v>-175481</v>
      </c>
      <c r="G46" s="15"/>
      <c r="H46" s="15">
        <f>D48</f>
        <v>-166890</v>
      </c>
      <c r="I46" s="15"/>
      <c r="J46" s="15">
        <f>H48</f>
        <v>-148140</v>
      </c>
      <c r="K46" s="15"/>
      <c r="L46" s="15">
        <f>J48</f>
        <v>-129390</v>
      </c>
      <c r="M46" s="15"/>
    </row>
    <row r="47" spans="1:15">
      <c r="A47" s="13" t="s">
        <v>30</v>
      </c>
      <c r="B47" s="61">
        <f>B31</f>
        <v>61900.280000000013</v>
      </c>
      <c r="C47" s="13"/>
      <c r="D47" s="19">
        <f>D31</f>
        <v>8591</v>
      </c>
      <c r="E47" s="13"/>
      <c r="F47" s="19">
        <f>F31</f>
        <v>5500</v>
      </c>
      <c r="G47" s="15"/>
      <c r="H47" s="19">
        <f>H31</f>
        <v>18750</v>
      </c>
      <c r="I47" s="15"/>
      <c r="J47" s="19">
        <f>J31</f>
        <v>18750</v>
      </c>
      <c r="K47" s="15"/>
      <c r="L47" s="19">
        <f>L31</f>
        <v>18750</v>
      </c>
      <c r="M47" s="15"/>
    </row>
    <row r="48" spans="1:15" s="1" customFormat="1">
      <c r="A48" s="16" t="s">
        <v>31</v>
      </c>
      <c r="B48" s="64">
        <f>SUM(B46:B47)</f>
        <v>-104989.71999999999</v>
      </c>
      <c r="C48" s="16"/>
      <c r="D48" s="22">
        <f>SUM(D46:D47)</f>
        <v>-166890</v>
      </c>
      <c r="E48" s="16"/>
      <c r="F48" s="22">
        <f>SUM(F46:F47)</f>
        <v>-169981</v>
      </c>
      <c r="G48" s="21"/>
      <c r="H48" s="22">
        <f>SUM(H46:H47)</f>
        <v>-148140</v>
      </c>
      <c r="I48" s="21"/>
      <c r="J48" s="22">
        <f>SUM(J46:J47)</f>
        <v>-129390</v>
      </c>
      <c r="K48" s="21"/>
      <c r="L48" s="22">
        <f>SUM(L46:L47)</f>
        <v>-110640</v>
      </c>
      <c r="M48" s="21"/>
    </row>
    <row r="49" spans="1:13">
      <c r="A49" s="13"/>
      <c r="B49" s="59"/>
      <c r="C49" s="13"/>
      <c r="D49" s="15"/>
      <c r="E49" s="13"/>
      <c r="F49" s="15"/>
      <c r="G49" s="15"/>
      <c r="H49" s="15"/>
      <c r="I49" s="15"/>
      <c r="J49" s="15"/>
      <c r="K49" s="15"/>
      <c r="L49" s="15"/>
      <c r="M49" s="15"/>
    </row>
    <row r="50" spans="1:13">
      <c r="A50" s="17"/>
      <c r="B50" s="60"/>
      <c r="C50" s="17"/>
      <c r="D50" s="18"/>
      <c r="E50" s="17"/>
      <c r="F50" s="18"/>
      <c r="G50" s="18"/>
      <c r="H50" s="18"/>
      <c r="I50" s="18"/>
      <c r="J50" s="18"/>
      <c r="K50" s="15"/>
      <c r="L50" s="18"/>
      <c r="M50" s="15"/>
    </row>
    <row r="51" spans="1:13" s="9" customFormat="1">
      <c r="A51" s="23" t="s">
        <v>41</v>
      </c>
      <c r="B51" s="59"/>
      <c r="C51" s="24"/>
      <c r="D51" s="25"/>
      <c r="E51" s="24"/>
      <c r="F51" s="25"/>
      <c r="G51" s="25"/>
      <c r="H51" s="25"/>
      <c r="I51" s="25"/>
      <c r="J51" s="25"/>
      <c r="K51" s="25"/>
      <c r="L51" s="25"/>
      <c r="M51" s="25"/>
    </row>
    <row r="52" spans="1:13" s="9" customFormat="1">
      <c r="A52" s="24" t="s">
        <v>23</v>
      </c>
      <c r="B52" s="59">
        <v>0</v>
      </c>
      <c r="C52" s="24"/>
      <c r="D52" s="25">
        <v>0</v>
      </c>
      <c r="E52" s="24"/>
      <c r="F52" s="25">
        <v>0</v>
      </c>
      <c r="G52" s="25"/>
      <c r="H52" s="25">
        <v>0</v>
      </c>
      <c r="I52" s="25"/>
      <c r="J52" s="25">
        <v>0</v>
      </c>
      <c r="K52" s="25"/>
      <c r="L52" s="25">
        <v>0</v>
      </c>
      <c r="M52" s="25"/>
    </row>
    <row r="53" spans="1:13" s="9" customFormat="1">
      <c r="A53" s="24" t="s">
        <v>24</v>
      </c>
      <c r="B53" s="59">
        <v>0</v>
      </c>
      <c r="C53" s="24"/>
      <c r="D53" s="25">
        <v>0</v>
      </c>
      <c r="E53" s="24"/>
      <c r="F53" s="25">
        <v>0</v>
      </c>
      <c r="G53" s="25"/>
      <c r="H53" s="25">
        <v>0</v>
      </c>
      <c r="I53" s="25"/>
      <c r="J53" s="25">
        <v>0</v>
      </c>
      <c r="K53" s="25"/>
      <c r="L53" s="25">
        <v>0</v>
      </c>
      <c r="M53" s="25"/>
    </row>
    <row r="54" spans="1:13" s="10" customFormat="1">
      <c r="A54" s="24" t="s">
        <v>25</v>
      </c>
      <c r="B54" s="61">
        <f>B41-B52-B53</f>
        <v>-104989.71999999999</v>
      </c>
      <c r="C54" s="24"/>
      <c r="D54" s="26">
        <f>D41-D52-D53</f>
        <v>-166890</v>
      </c>
      <c r="E54" s="24"/>
      <c r="F54" s="26">
        <f>F41-F52-F53</f>
        <v>-169981</v>
      </c>
      <c r="G54" s="25"/>
      <c r="H54" s="26">
        <f>H41-H52-H53</f>
        <v>-148140</v>
      </c>
      <c r="I54" s="25"/>
      <c r="J54" s="26">
        <f>J41-J52-J53</f>
        <v>-129390</v>
      </c>
      <c r="K54" s="25"/>
      <c r="L54" s="26">
        <f>L41-L52-L53</f>
        <v>-110640</v>
      </c>
      <c r="M54" s="25"/>
    </row>
    <row r="55" spans="1:13" s="8" customFormat="1">
      <c r="A55" s="23" t="s">
        <v>40</v>
      </c>
      <c r="B55" s="64">
        <f>SUM(B52:B54)</f>
        <v>-104989.71999999999</v>
      </c>
      <c r="C55" s="23"/>
      <c r="D55" s="27">
        <f>SUM(D52:D54)</f>
        <v>-166890</v>
      </c>
      <c r="E55" s="23"/>
      <c r="F55" s="27">
        <f>SUM(F52:F54)</f>
        <v>-169981</v>
      </c>
      <c r="G55" s="28"/>
      <c r="H55" s="27">
        <f>SUM(H52:H54)</f>
        <v>-148140</v>
      </c>
      <c r="I55" s="28"/>
      <c r="J55" s="27">
        <f>SUM(J52:J54)</f>
        <v>-129390</v>
      </c>
      <c r="K55" s="28"/>
      <c r="L55" s="27">
        <f>SUM(L52:L54)</f>
        <v>-110640</v>
      </c>
      <c r="M55" s="28"/>
    </row>
    <row r="56" spans="1:13">
      <c r="A56" s="13"/>
      <c r="B56" s="15"/>
      <c r="C56" s="13"/>
      <c r="D56" s="15"/>
      <c r="E56" s="13"/>
      <c r="F56" s="15"/>
      <c r="G56" s="15"/>
      <c r="H56" s="15"/>
      <c r="I56" s="15"/>
      <c r="J56" s="15"/>
      <c r="K56" s="15"/>
      <c r="L56" s="15"/>
      <c r="M56" s="15"/>
    </row>
    <row r="57" spans="1:13">
      <c r="A57" s="13"/>
      <c r="B57" s="15"/>
      <c r="C57" s="13"/>
      <c r="D57" s="15"/>
      <c r="E57" s="13"/>
      <c r="F57" s="15"/>
      <c r="G57" s="15"/>
      <c r="H57" s="15"/>
      <c r="I57" s="15"/>
      <c r="J57" s="15"/>
      <c r="K57" s="15"/>
      <c r="L57" s="15"/>
      <c r="M57" s="15"/>
    </row>
    <row r="58" spans="1:13">
      <c r="A58" s="13"/>
      <c r="B58" s="15"/>
      <c r="C58" s="13"/>
      <c r="D58" s="15"/>
      <c r="E58" s="13"/>
      <c r="F58" s="15"/>
      <c r="G58" s="15"/>
      <c r="H58" s="15"/>
      <c r="I58" s="15"/>
      <c r="J58" s="15"/>
      <c r="K58" s="15"/>
      <c r="L58" s="15"/>
      <c r="M58" s="15"/>
    </row>
    <row r="59" spans="1:13">
      <c r="A59" s="13"/>
      <c r="B59" s="15"/>
      <c r="C59" s="13"/>
      <c r="D59" s="15"/>
      <c r="E59" s="13"/>
      <c r="F59" s="15"/>
      <c r="G59" s="15"/>
      <c r="H59" s="15"/>
      <c r="I59" s="15"/>
      <c r="J59" s="15"/>
      <c r="K59" s="15"/>
      <c r="L59" s="15"/>
      <c r="M59" s="15"/>
    </row>
    <row r="60" spans="1:13" s="1" customFormat="1">
      <c r="A60" s="29" t="s">
        <v>54</v>
      </c>
      <c r="B60" s="16"/>
      <c r="C60" s="16" t="s">
        <v>42</v>
      </c>
      <c r="D60" s="16"/>
      <c r="E60" s="16"/>
      <c r="F60" s="16"/>
      <c r="G60" s="16" t="s">
        <v>43</v>
      </c>
      <c r="H60" s="16"/>
      <c r="I60" s="16"/>
      <c r="J60" s="16"/>
      <c r="K60" s="16" t="s">
        <v>44</v>
      </c>
      <c r="L60" s="16"/>
      <c r="M60" s="16"/>
    </row>
    <row r="61" spans="1:13">
      <c r="A61" s="30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>
      <c r="A62" s="30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s="1" customFormat="1">
      <c r="A64" s="16"/>
      <c r="B64" s="16"/>
      <c r="C64" s="16" t="s">
        <v>45</v>
      </c>
      <c r="D64" s="16"/>
      <c r="E64" s="16"/>
      <c r="F64" s="16"/>
      <c r="G64" s="16" t="s">
        <v>46</v>
      </c>
      <c r="H64" s="16"/>
      <c r="I64" s="16"/>
      <c r="J64" s="16"/>
      <c r="K64" s="16"/>
      <c r="L64" s="16"/>
      <c r="M64" s="16"/>
    </row>
    <row r="65" spans="1:1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2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s="1" customFormat="1" ht="12.75" customHeight="1">
      <c r="A68" s="29" t="s">
        <v>47</v>
      </c>
      <c r="B68" s="16"/>
      <c r="C68" s="16" t="s">
        <v>48</v>
      </c>
      <c r="D68" s="16"/>
      <c r="E68" s="16"/>
      <c r="F68" s="16"/>
      <c r="G68" s="16" t="s">
        <v>49</v>
      </c>
      <c r="H68" s="16"/>
      <c r="I68" s="16"/>
      <c r="J68" s="16"/>
      <c r="K68" s="16"/>
      <c r="L68" s="16"/>
      <c r="M68" s="16"/>
    </row>
    <row r="69" spans="1:13" ht="12.75" customHeight="1">
      <c r="A69" s="13"/>
      <c r="B69" s="15"/>
      <c r="C69" s="13"/>
      <c r="D69" s="15"/>
      <c r="E69" s="13"/>
      <c r="F69" s="15"/>
      <c r="G69" s="15"/>
      <c r="H69" s="15"/>
      <c r="I69" s="15"/>
      <c r="J69" s="15"/>
      <c r="K69" s="15"/>
      <c r="L69" s="15"/>
      <c r="M69" s="15"/>
    </row>
    <row r="70" spans="1:13" ht="12.75" customHeight="1"/>
  </sheetData>
  <phoneticPr fontId="0" type="noConversion"/>
  <pageMargins left="0.78740157480314965" right="0.23622047244094491" top="0.43307086614173229" bottom="0.43307086614173229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09</vt:lpstr>
      <vt:lpstr>Giro</vt:lpstr>
      <vt:lpstr>Kont-ark</vt:lpstr>
      <vt:lpstr>08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</dc:creator>
  <cp:lastModifiedBy>Thomas Faisst</cp:lastModifiedBy>
  <cp:lastPrinted>2009-03-20T21:03:19Z</cp:lastPrinted>
  <dcterms:created xsi:type="dcterms:W3CDTF">2009-02-25T19:29:20Z</dcterms:created>
  <dcterms:modified xsi:type="dcterms:W3CDTF">2011-05-14T11:22:27Z</dcterms:modified>
</cp:coreProperties>
</file>